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tenaanghel/Documents/Proiecte | Asura/Neets/4.THINK/PASI_Concurs/PASI_Evaluare/"/>
    </mc:Choice>
  </mc:AlternateContent>
  <xr:revisionPtr revIDLastSave="0" documentId="13_ncr:1_{D41D4FE8-3676-4248-A051-BFD7C7E7474B}" xr6:coauthVersionLast="36" xr6:coauthVersionMax="40" xr10:uidLastSave="{00000000-0000-0000-0000-000000000000}"/>
  <bookViews>
    <workbookView xWindow="3460" yWindow="1020" windowWidth="19340" windowHeight="14500" tabRatio="500" activeTab="2" xr2:uid="{00000000-000D-0000-FFFF-FFFF00000000}"/>
  </bookViews>
  <sheets>
    <sheet name="FISA CENTRALIZATA- FINALA" sheetId="6" r:id="rId1"/>
    <sheet name="1.GENERAL" sheetId="5" r:id="rId2"/>
    <sheet name="2.Grila F1" sheetId="2" r:id="rId3"/>
    <sheet name="3.Grila F2" sheetId="4" r:id="rId4"/>
    <sheet name="PAR" sheetId="3" r:id="rId5"/>
  </sheets>
  <externalReferences>
    <externalReference r:id="rId6"/>
  </externalReferences>
  <definedNames>
    <definedName name="_xlnm._FilterDatabase" localSheetId="4" hidden="1">PAR!$B$2:$C$4</definedName>
    <definedName name="_xlnm.Print_Area" localSheetId="1">'1.GENERAL'!$A$1:$H$51</definedName>
    <definedName name="_xlnm.Print_Area" localSheetId="2">'2.Grila F1'!$A$1:$H$67</definedName>
  </definedNames>
  <calcPr calcId="18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62" i="6" l="1"/>
  <c r="E52" i="6"/>
  <c r="E57" i="6"/>
  <c r="E49" i="5"/>
  <c r="G66" i="4" l="1"/>
  <c r="E13" i="6" l="1"/>
  <c r="E11" i="6"/>
  <c r="E10" i="6"/>
  <c r="E8" i="6"/>
  <c r="E7" i="6"/>
  <c r="D9" i="2" l="1"/>
  <c r="B33" i="6" l="1"/>
  <c r="B27" i="6"/>
  <c r="B21" i="6"/>
  <c r="F16" i="6"/>
  <c r="D12" i="6"/>
  <c r="D9" i="6"/>
  <c r="D65" i="2" l="1"/>
  <c r="D66" i="2" s="1"/>
  <c r="D55" i="4"/>
  <c r="F17" i="4"/>
  <c r="D56" i="4" s="1"/>
  <c r="F21" i="4"/>
  <c r="D57" i="4" s="1"/>
  <c r="F26" i="4"/>
  <c r="F30" i="4"/>
  <c r="F48" i="4"/>
  <c r="F45" i="4"/>
  <c r="F41" i="4"/>
  <c r="F37" i="4"/>
  <c r="D16" i="4"/>
  <c r="D48" i="4"/>
  <c r="D44" i="4"/>
  <c r="D41" i="4"/>
  <c r="D37" i="4"/>
  <c r="D30" i="4"/>
  <c r="D25" i="4" s="1"/>
  <c r="D26" i="4"/>
  <c r="D58" i="4" l="1"/>
  <c r="F16" i="4"/>
  <c r="F44" i="4"/>
  <c r="F25" i="4"/>
  <c r="G65" i="4" l="1"/>
  <c r="G41" i="6" s="1"/>
  <c r="F53" i="4"/>
  <c r="B21" i="5" l="1"/>
  <c r="B27" i="5"/>
  <c r="F16" i="5"/>
  <c r="G22" i="2" l="1"/>
  <c r="G32" i="2"/>
  <c r="G50" i="2"/>
  <c r="D72" i="4"/>
  <c r="D73" i="4" s="1"/>
  <c r="D12" i="5"/>
  <c r="D9" i="5"/>
  <c r="D12" i="4"/>
  <c r="D63" i="4" s="1"/>
  <c r="D11" i="4"/>
  <c r="D62" i="4" s="1"/>
  <c r="D10" i="4"/>
  <c r="D61" i="4" s="1"/>
  <c r="D9" i="4"/>
  <c r="D60" i="4" s="1"/>
  <c r="D10" i="2"/>
  <c r="D11" i="2"/>
  <c r="D12" i="2"/>
  <c r="B33" i="5"/>
  <c r="G67" i="4" l="1"/>
  <c r="G68" i="4" l="1"/>
  <c r="G43" i="5" s="1"/>
  <c r="G42" i="6"/>
  <c r="G41" i="5"/>
  <c r="G42" i="5"/>
  <c r="G44" i="6" l="1"/>
  <c r="G43" i="6"/>
  <c r="G45" i="6" s="1"/>
  <c r="G46" i="6" s="1"/>
  <c r="G51" i="2"/>
  <c r="F49" i="2"/>
  <c r="F48" i="2"/>
  <c r="F47" i="2"/>
  <c r="F46" i="2"/>
  <c r="F45" i="2"/>
  <c r="F44" i="2"/>
  <c r="F43" i="2"/>
  <c r="F42" i="2"/>
  <c r="F41" i="2"/>
  <c r="F40" i="2"/>
  <c r="F39" i="2"/>
  <c r="F38" i="2"/>
  <c r="F20" i="2"/>
  <c r="F17" i="2"/>
  <c r="G33" i="2"/>
  <c r="F31" i="2"/>
  <c r="F30" i="2"/>
  <c r="F29" i="2"/>
  <c r="F28" i="2"/>
  <c r="F21" i="2"/>
  <c r="D54" i="2"/>
  <c r="D55" i="2"/>
  <c r="D56" i="2"/>
  <c r="D57" i="2"/>
  <c r="G30" i="5" l="1"/>
  <c r="G30" i="6"/>
  <c r="G36" i="5"/>
  <c r="G36" i="6"/>
  <c r="F19" i="2"/>
  <c r="F18" i="2"/>
  <c r="G23" i="2" l="1"/>
  <c r="G24" i="6" s="1"/>
  <c r="D60" i="2" l="1"/>
  <c r="D61" i="2" s="1"/>
  <c r="G24" i="5"/>
  <c r="G38" i="5" l="1"/>
  <c r="G38" i="6"/>
</calcChain>
</file>

<file path=xl/sharedStrings.xml><?xml version="1.0" encoding="utf-8"?>
<sst xmlns="http://schemas.openxmlformats.org/spreadsheetml/2006/main" count="392" uniqueCount="235">
  <si>
    <t>Programul Operaţional Capital Uman 2014-2020</t>
  </si>
  <si>
    <t>ANEXA 3.3: Criterii de evaluare tehnico-financiară</t>
  </si>
  <si>
    <t xml:space="preserve">INFORMAȚII GENERALE </t>
  </si>
  <si>
    <t>NUME PRENUME SOLICITANT AJUTOR DE MINIMIS</t>
  </si>
  <si>
    <t>CNP SOLICITANT AJUTOR DE MINIMIS</t>
  </si>
  <si>
    <t>TITLU PLAN DE AFACERI</t>
  </si>
  <si>
    <t xml:space="preserve">SUBCRITERIU VERIFICAT </t>
  </si>
  <si>
    <t>SE BIFEAZĂ EXISTENȚA DOCUMENTELOR/INFORMAȚIILOR (DUPĂ CAZ)</t>
  </si>
  <si>
    <t>DA</t>
  </si>
  <si>
    <t>NU</t>
  </si>
  <si>
    <t>Persoana care a semnat Planul de afaceri este aceiași cu Solicitantul</t>
  </si>
  <si>
    <t xml:space="preserve">SECȚIUNEA 1 - VERIFICARE ADMINISTRATIVĂ </t>
  </si>
  <si>
    <t xml:space="preserve">SECȚIUNEA 2 - ELIGIBILITATE SOLICITANT </t>
  </si>
  <si>
    <t xml:space="preserve">Anexa 2.1 Scrisoare de înaintare </t>
  </si>
  <si>
    <t>SE BIFEAZĂ EXISTENȚA DOCUMENTELOR/ INFORMAȚIILOR (DUPĂ CAZ)</t>
  </si>
  <si>
    <t>SECȚIUNEA 3 - ELIGIBILITATE PLAN DE AFACERI</t>
  </si>
  <si>
    <t>EP1</t>
  </si>
  <si>
    <t>Se verifică dacă solicitantul a bifat NU în planul de afaceri (în vederea respectării dispozițiilor art. 65 alin. (6) din Reg. CE nr. 1303/2013 privind eligibilitatea cheltuielilor).</t>
  </si>
  <si>
    <t>Se verifică dacă solicitantul a încadrat proiectul în activitățile economice eligibile,  indicatorii de realizare de rezultat, conform POCU şi Metodologiei.</t>
  </si>
  <si>
    <t xml:space="preserve">Valoarea proiectului și contribuția financiară solicitată  se înscriu în limitele stabilite în Metodologie. </t>
  </si>
  <si>
    <t>Durata de implementare este de maximum 12 luni.</t>
  </si>
  <si>
    <t>Perioada de sustenabilitate este de minimum 6 luni</t>
  </si>
  <si>
    <t>Cheltuielile prevăzute la capitolul de cheltuieli eligibile trebuie să fie conforme cu cele prevăzute în prezenta Metodologie</t>
  </si>
  <si>
    <t>Proiectul cuprinde elementele  obligatorii prevăzute în  prezenta Metodologie</t>
  </si>
  <si>
    <t>EP2</t>
  </si>
  <si>
    <t>EP3</t>
  </si>
  <si>
    <t>EP4</t>
  </si>
  <si>
    <t>EP5</t>
  </si>
  <si>
    <t>EP6</t>
  </si>
  <si>
    <t>EP7</t>
  </si>
  <si>
    <t>EP8</t>
  </si>
  <si>
    <t>EP9</t>
  </si>
  <si>
    <t>EP10</t>
  </si>
  <si>
    <t>EP11.1</t>
  </si>
  <si>
    <t>EP11.2</t>
  </si>
  <si>
    <t>REZULTAT FINAL FAZA 1</t>
  </si>
  <si>
    <t>ADMIS</t>
  </si>
  <si>
    <t>DATA:</t>
  </si>
  <si>
    <t>REZULTAT FINAL SECȚIUNEA 3- ELIGIBILITATE PLAN DE AFACERI</t>
  </si>
  <si>
    <t xml:space="preserve">REZULTAT FINAL SECȚIUNEA 2- ELIGIBILITATE SOLICITANT </t>
  </si>
  <si>
    <t>REZULTAT FINAL SECȚIUNEA 1- VERIFICARE ADMINISTRATIVĂ</t>
  </si>
  <si>
    <t>A PARTICIPAT LA CURS IN PROIECT</t>
  </si>
  <si>
    <t>A DEPUS PROIECTUL ONLINE</t>
  </si>
  <si>
    <t>OBSERVAȚIE</t>
  </si>
  <si>
    <t>da</t>
  </si>
  <si>
    <t>nu</t>
  </si>
  <si>
    <t>N/A</t>
  </si>
  <si>
    <t>Se verifică</t>
  </si>
  <si>
    <t>DA/NU</t>
  </si>
  <si>
    <t>OBS</t>
  </si>
  <si>
    <t>DA/NU/N/A</t>
  </si>
  <si>
    <t>DA/NU/ N/A</t>
  </si>
  <si>
    <t>NR INREGISTRARE PLAN DE AFACERI</t>
  </si>
  <si>
    <t>REZULTAT SECȚIUNEA 1+2+3</t>
  </si>
  <si>
    <t>REZULTATE CUMULATE</t>
  </si>
  <si>
    <t>ADMISADMISADMIS</t>
  </si>
  <si>
    <t>RESPINSADMISADMIS</t>
  </si>
  <si>
    <t>RESPINSRESPINSADMIS</t>
  </si>
  <si>
    <t>RESPINSRESPINSRESPINS</t>
  </si>
  <si>
    <t>ADMISRESPINSADMIS</t>
  </si>
  <si>
    <t>ADMISADMISRESPINS</t>
  </si>
  <si>
    <t>RESPINS</t>
  </si>
  <si>
    <t>NR CRITERII NEINDEPLINITE SECTIUNEA 3</t>
  </si>
  <si>
    <t>NR CRITERII NEINDEPLINITE SECȚIUNEA 2</t>
  </si>
  <si>
    <t>NR CRITERII NEINDEPLINITE SECȚIUNEA 1</t>
  </si>
  <si>
    <t>ES1.1</t>
  </si>
  <si>
    <t>ES2.1</t>
  </si>
  <si>
    <t>ES2.2</t>
  </si>
  <si>
    <t>ES2.3</t>
  </si>
  <si>
    <t>CA1.1</t>
  </si>
  <si>
    <t>CA1.2</t>
  </si>
  <si>
    <t>CA1.3</t>
  </si>
  <si>
    <t>CA1.4</t>
  </si>
  <si>
    <t>PARTICIPANT LA CURSURILE DIN CADRUL PROIECTULUI</t>
  </si>
  <si>
    <t>Criteriu/ Subcriteriu de evaluare și selecție</t>
  </si>
  <si>
    <t>Punctaj MAXIM</t>
  </si>
  <si>
    <t>Modalitate de acordare punctaj pe subcriterii</t>
  </si>
  <si>
    <t>TOATE SECȚIUNILE PLANULUI DE AFACERE SUNT COMPLETATE</t>
  </si>
  <si>
    <t>Punctarea cu 0 la acest subcriteriu duce la respingerea proiectului</t>
  </si>
  <si>
    <t>RELEVANȚĂ – măsura în care proiectul contribuie la realizarea obiectivelor din documentele strategice relevante şi la soluționarea nevoilor specifice ale grupului țintă (max. 37 puncte; min. 5 puncte)</t>
  </si>
  <si>
    <t>1.1</t>
  </si>
  <si>
    <t>punctajele sunt cumulative</t>
  </si>
  <si>
    <t>1.2.</t>
  </si>
  <si>
    <t>Proiectul contribuie, prin activitățile propuse, la promovarea temelor secundare din POCU 2014-2020, conform specificațiilor din Ghidului solicitantului – Condiții specifice</t>
  </si>
  <si>
    <t>2.</t>
  </si>
  <si>
    <t xml:space="preserve">EFICACITATE – măsura în care rezultatele proiectului contribuie la atingerea obiectivelor propuse </t>
  </si>
  <si>
    <t>2.1.</t>
  </si>
  <si>
    <t xml:space="preserve">Indicatorii de realizare sunt rezultatul direct al activităților proiectului, ţintele sunt realiste (cuantificate corect) şi conduc la îndeplinirea obiectivelor de program. </t>
  </si>
  <si>
    <t xml:space="preserve">2.2. </t>
  </si>
  <si>
    <t>Indicatorii de rezultat sunt corelați cu obiectivele proiectului şi contribuie la îndeplinirea obiectivului specific 3.7 al POCU.</t>
  </si>
  <si>
    <t>punctajele sunt cumulative și disjuncticve</t>
  </si>
  <si>
    <t>0 sau</t>
  </si>
  <si>
    <t>5 sau</t>
  </si>
  <si>
    <t xml:space="preserve">*** Contribuția proprie a solicitantului ajutorului de minimis reprezintă diferența dintre valoarea propusă prin buget și  valoarea maximă admisă pentru ajutorul de minimis. </t>
  </si>
  <si>
    <t>2.3.</t>
  </si>
  <si>
    <t>2.4.</t>
  </si>
  <si>
    <t>punctajele sunt disjunctive</t>
  </si>
  <si>
    <t>3.</t>
  </si>
  <si>
    <t>3.1.</t>
  </si>
  <si>
    <t>3.2.</t>
  </si>
  <si>
    <t>Costurile incluse în buget sunt oportune în raport cu activitățile propuse și rezultatele așteptate</t>
  </si>
  <si>
    <t>Există un raport rezonabil între rezultatele urmărite și costul alocat acestora.</t>
  </si>
  <si>
    <t>Observații</t>
  </si>
  <si>
    <t>Punctaj OBȚINUT</t>
  </si>
  <si>
    <t>REZULTAT FAZA 1</t>
  </si>
  <si>
    <t>REZULTAT FAZA 2</t>
  </si>
  <si>
    <t>REZULTAT C 1 SI 1.2</t>
  </si>
  <si>
    <t>REZERVĂ</t>
  </si>
  <si>
    <t xml:space="preserve">REZULTAT SECȚIUNEA 1 </t>
  </si>
  <si>
    <t xml:space="preserve">REZULTAT SECȚIUNEA 1.2 </t>
  </si>
  <si>
    <t>REZULTAT ELIMINATORIU</t>
  </si>
  <si>
    <t>PUNCTAJ OBȚINUT</t>
  </si>
  <si>
    <t>STATUS</t>
  </si>
  <si>
    <t>GRILA DE VERIFICARE FAZA 1</t>
  </si>
  <si>
    <t>GRILA EVALUARE ȘI SELECȚIE - FAZA 2</t>
  </si>
  <si>
    <t>INFORMAȚII GENERALE</t>
  </si>
  <si>
    <t>REZULTAT  FAZA 1</t>
  </si>
  <si>
    <t>SECȚIUNEA 2 - ELIGIBILITATE SOLICITANT</t>
  </si>
  <si>
    <t>REZULTAT FINAL SECȚIUNEA 2 - ELIGIBILITATE SOLICITANT</t>
  </si>
  <si>
    <t>REZULTAT FINAL SECȚIUNEA 3 - ELIGIBILITATE PLAN DE AFACERI</t>
  </si>
  <si>
    <t xml:space="preserve"> FAZA 1</t>
  </si>
  <si>
    <t xml:space="preserve"> FAZA 2</t>
  </si>
  <si>
    <t>REZULTAT CITERII ELIMINATORII</t>
  </si>
  <si>
    <t>FIȘĂ GENERALĂ</t>
  </si>
  <si>
    <t>VALOAREA PROPUSĂ PENTRU:</t>
  </si>
  <si>
    <t>CONTRIBUȚIE PROPRIE</t>
  </si>
  <si>
    <t>VALOARE TOTALĂ PLAN DE AFACERI</t>
  </si>
  <si>
    <t>Anexa 2.2 Plan de afacere</t>
  </si>
  <si>
    <t>Anexa 2.3 Buget</t>
  </si>
  <si>
    <t>Anexa 2.4 Declarație privind prelucrarea datelor cu caracter personal</t>
  </si>
  <si>
    <t>CA2</t>
  </si>
  <si>
    <t xml:space="preserve">Solicitantul de încadrează în categoria : tanar NEETs șomeri cu varsta cuprinsa intre 16 si 29 ani, inregistrati si profilati SPO, nivel ocupabilitate A- ”usor ocupabil” </t>
  </si>
  <si>
    <t>Solicitantul este inregistrat la grupul tinta al Proiectului</t>
  </si>
  <si>
    <t>Solicitantul a absolvit un curs de competențe antreprenoriale organizat in cadrul proiectului sau cel putin la momentul depunerii planului de afacere este inscris la cursul de formare antreprenoriala, urmand ca pana cel tarziu la finalizarea procesului de evaluare sa faca dovada absolvirii cursului</t>
  </si>
  <si>
    <t>OBSERVATII</t>
  </si>
  <si>
    <t>Proiectul își propune să creeze minimum 1 locuri de muncă în cadrul fiecărei întreprinderi înființate în cadrul acestui apel.</t>
  </si>
  <si>
    <t>VALOAREA SPRIJINULUI</t>
  </si>
  <si>
    <t>GRILA DE EVALUARE</t>
  </si>
  <si>
    <t>Axa prioritară 1 – Initiativa Locuri de muncă pentru tineri</t>
  </si>
  <si>
    <t>1.</t>
  </si>
  <si>
    <t>Planul de afacere contribuie, prin activitățile propuse, la promovarea temelor orizontale din POCU 2014-2020, conform specificaţiilor din Ghidului solicitantului (dezvoltare durabilă, egalitate de şanse, nediscriminare)</t>
  </si>
  <si>
    <t>Proiectul  NU propune prin planul de afacere masuri concrete de sprijinire / promovare  a temelor orizontale (Sprijinirea tranziției către o economie cu emisii scăzute de dioxid de carbon și eficientă din punctul de vedere al utilizării resurselor, Inovarea socială, Îmbunătățirea accesibilității, a utilizării și a calității tehnologiilor informației și comunicațiilore)</t>
  </si>
  <si>
    <t>Proiectul  propune prin planul de afacere masuri concrete de sprijinire / promovare  a unei din cele 3 temelor orizontale (Sprijinirea tranziției către o economie cu emisii scăzute de dioxid de carbon și eficientă din punctul de vedere al utilizării resurselor, Inovarea socială, Îmbunătățirea accesibilității, a utilizării și a calității tehnologiilor informației și comunicațiilore)</t>
  </si>
  <si>
    <t>Proiectul  propune prin planul de afacere masuri concrete de sprijinire / promovare  a mai mult de 1  din cele 3 temelor orizontale (Sprijinirea tranziției către o economie cu emisii scăzute de dioxid de carbon și eficientă din punctul de vedere al utilizării resurselor, Inovarea socială, Îmbunătățirea accesibilității, a utilizării și a calității tehnologiilor informației și comunicațiilore)</t>
  </si>
  <si>
    <t>Proiectul  NU propune prin planul de afacere masuri concrete de sprijinire / promovare  a temelor secundare ( dezvoltare durabila, egalitate de sanse si non-discriminarea, utlizarea TIC si contributia la dezvltarea de competente digitale)</t>
  </si>
  <si>
    <t>Proiectul  propune prin planul de afacere masuri concrete de sprijinire / promovare  a unei dintre cele 3 teme secundare ( dezvoltare durabila, egalitate de sanse si non-discriminarea, utlizarea TIC si contributia la dezvltarea de competente digitale</t>
  </si>
  <si>
    <t>5 Sau</t>
  </si>
  <si>
    <t>Proiectul  propune prin planul de afacere masuri concrete de sprijinire / promovare  a mai mult de 1  dintre cele 3 teme secundare ( dezvoltare durabila, egalitate de sanse si non-discriminarea, utlizarea TIC si contributia la dezvltarea de competente digitale</t>
  </si>
  <si>
    <t>Activitățile si rezultatele propuse sunt bine corelate între ele și au capacitatea de a contribui în mod direct la atingerea obiectivelor programului POCU.</t>
  </si>
  <si>
    <t>Investitile necesare pentu implementarea planului de afacere au legatura cu domeniul de activitate pentru care se solicita finantare.</t>
  </si>
  <si>
    <t>Activitățile planului de afaceri sunt descrise si au capacitatea de a asigura valorificarea eficace a resurselor financiare, umane şi materiale utilizate pentru proiect.</t>
  </si>
  <si>
    <t xml:space="preserve">Prin planul de afacere este previzionata contributia la atingerea indicatorilor de rezultat ai programului </t>
  </si>
  <si>
    <t xml:space="preserve">Rezultatele imediate corespunzătoare activităților proiectului sunt bine corelate ca natură și valori numerice </t>
  </si>
  <si>
    <r>
      <t>a)</t>
    </r>
    <r>
      <rPr>
        <sz val="7"/>
        <color rgb="FF244061"/>
        <rFont val="Times New Roman"/>
        <family val="1"/>
      </rPr>
      <t xml:space="preserve">     </t>
    </r>
    <r>
      <rPr>
        <sz val="11"/>
        <color rgb="FF244061"/>
        <rFont val="Calibri"/>
        <family val="2"/>
        <scheme val="minor"/>
      </rPr>
      <t>Prin planul de afacere se solicită o sumă mai mică decât valoarea maximă admisă pentru ajutorul de minimis  ( Valoarea totală a bugetului &lt; 123.735 lei)</t>
    </r>
  </si>
  <si>
    <r>
      <t>b)</t>
    </r>
    <r>
      <rPr>
        <sz val="7"/>
        <color rgb="FF244061"/>
        <rFont val="Times New Roman"/>
        <family val="1"/>
      </rPr>
      <t xml:space="preserve">     </t>
    </r>
    <r>
      <rPr>
        <sz val="11"/>
        <color rgb="FF244061"/>
        <rFont val="Calibri"/>
        <family val="2"/>
        <scheme val="minor"/>
      </rPr>
      <t>Prin planul de afacere se solicită o sumă egală cu valoarea maximă admisă pentru ajutorul de minimis ( Valoarea totală a bugetului = 123.735 lei)</t>
    </r>
  </si>
  <si>
    <r>
      <t>c)</t>
    </r>
    <r>
      <rPr>
        <sz val="7"/>
        <color rgb="FF244061"/>
        <rFont val="Times New Roman"/>
        <family val="1"/>
      </rPr>
      <t xml:space="preserve">     </t>
    </r>
    <r>
      <rPr>
        <sz val="11"/>
        <color rgb="FF244061"/>
        <rFont val="Calibri"/>
        <family val="2"/>
        <scheme val="minor"/>
      </rPr>
      <t>Prin planul de afacere se propune o depășire a valorii maxime admisă a ajutorului de minimis prin asumarea unei contribuții proprie de către solicitantul ajutorului de minimis ***( Valoarea totală a bugetului &gt;123.735 lei, diferența dintre valoarea propusă prin buget și  valoarea maximă admisă pentru ajutorul de minimis se consideră contribuție proprie)</t>
    </r>
  </si>
  <si>
    <t>Metodologia de implementare a planului de afacere</t>
  </si>
  <si>
    <t>Planificarea activităților ia în considerare natura acestora, iar succesiunea lor în timp este logică, clară și realistă. Durata activităților și/sau a  subactivităților este corelată cu durata necesară obținerii rezultatelor corespunzătoare şi de resursele puse la dispoziție conform planul de afacere</t>
  </si>
  <si>
    <t>Planul de afacere definește metodologiile de implementare si coordonarea a fiecarei activitati propuse</t>
  </si>
  <si>
    <t xml:space="preserve">Rezultatele previzionate urmare a implementarii planului de afaere sunt corelate cu activitatile propuse ale planului de afacere </t>
  </si>
  <si>
    <t>În Planul de afacere sunt identificate riscurile care pot afecta atingerea obiectivelor proiectului şi este prevăzut un plan de gestionare a acestora</t>
  </si>
  <si>
    <t>Planul de afacere identifică clar și realist riscuri relevante și sunt prezentate măsurile de prevenire a apariției riscurilor şi de atenuare a efectelor acestora în cazul apariției</t>
  </si>
  <si>
    <t>Planul de afacere NU identifică clar și realist riscuri relevante și NU sunt prezentate măsurile de prevenire a apariției riscurilor şi de atenuare a efectelor acestora în cazul apariției</t>
  </si>
  <si>
    <t xml:space="preserve">EFICIENȚĂ – măsura în care planul de afacerel asigură utilizarea optimă a resurselor (umane, materiale, financiare), în termeni de calitate, cantitate și timp alocat, în contextul implementării activităților  în vederea atingerii rezultatelor propuse </t>
  </si>
  <si>
    <t>Costurile incluse în buget sunt realiste în raport cu nivelul pieței</t>
  </si>
  <si>
    <t>Investitiile necesare pentru implementarea planului de afacere  cuprinse în bugetul planului de afacere sunt susținute  de o justificare clară și corectă privind necesitatea realizarii acesteia</t>
  </si>
  <si>
    <r>
      <t xml:space="preserve">Investitiile necesare pentru implementarea planului de afacere  cuprinse în bugetul planului de afacere sunt susținute  de o justificare clară și corectă privind necesitatea realizarii acestei, dar si in ceea ce priveste  privind costul unitar, pe baza analizei costurilor de pe piață pentru articole de buget similare, pentru fiecare tip de articol ce face obiectul ajutorului </t>
    </r>
    <r>
      <rPr>
        <i/>
        <sz val="11"/>
        <color rgb="FF244061"/>
        <rFont val="Calibri"/>
        <family val="2"/>
        <scheme val="minor"/>
      </rPr>
      <t>de minimis</t>
    </r>
    <r>
      <rPr>
        <sz val="11"/>
        <color rgb="FF244061"/>
        <rFont val="Calibri"/>
        <family val="2"/>
        <scheme val="minor"/>
      </rPr>
      <t>.</t>
    </r>
  </si>
  <si>
    <t>Costurile prevăzute în bugetul planului de afacerei sunt bine corelate cu activitățile proiectului, cu complexitatea acestora și cu resursele prevăzute.</t>
  </si>
  <si>
    <t>4.</t>
  </si>
  <si>
    <t xml:space="preserve">GRADUL DE ASEMĂNARE AL PLANULUI DE AFACERE </t>
  </si>
  <si>
    <t xml:space="preserve">S-au identificat planuri de afaceri, propuse de persoane diferite, identice sau cu un grad foarte mare de asemănare în ceea ce privește descrierea segmentului de piață, planului de management și marketing și bugetul detaliat; </t>
  </si>
  <si>
    <t>REZULTAT SECȚIUNEA 1 .1</t>
  </si>
  <si>
    <t>REZULTAT CRITERII ELIMINATORII (1, 1.1 SI 1.2)</t>
  </si>
  <si>
    <t>TOTAL PUNCTAJ OBTINUT</t>
  </si>
  <si>
    <t>PLANUL DE AFACERE ESTE IDENTIC SAU S-A IDENTIFICAT UN GRAD FOARTE MARE DE ASEMANARE CU UN ALT PLAN?</t>
  </si>
  <si>
    <t>Membru juriu 1</t>
  </si>
  <si>
    <t>membru juriu</t>
  </si>
  <si>
    <t>Membru juriu 2</t>
  </si>
  <si>
    <t>Membru juriu 3</t>
  </si>
  <si>
    <t>PLANUL DE AFACERI A FOST ÎNCARCAT/ DEPUS ONLINE?</t>
  </si>
  <si>
    <t>FIȘĂ DE EVALUARE GENERALĂ</t>
  </si>
  <si>
    <t>PUNCTAJ ACORDAT MEMBRU JURIU 1</t>
  </si>
  <si>
    <t>Se verifică dacă Planul de afacere propus spre finanțare (activitățile Planul de afacere, cu aceleaşi rezultate, pentru aceiaşi membri ai grupului țintă) a mai fost depus spre finanțare în cadrul unui alt concurs (dublă finanțare)? - SE VERIFICA semnatura  ANEXA 2.4</t>
  </si>
  <si>
    <t>Valoarea ajutorului de minimis solicitat este de cuantum de 123735, incadrandu-se in limitele impuse prin Metodologie, avand si contributie proprie. Criteriu indeplinit</t>
  </si>
  <si>
    <t>Planul de afacere prevede măsuri cu privire la temele secundare si/sau orizontale? Cel putin 1 oblgatorie</t>
  </si>
  <si>
    <t>da, Investiile propuse de solicitant pentru implementarea au legatura du domeniul de activitate pentru care solicita finantare</t>
  </si>
  <si>
    <t>Da, solicitantul a completat cu DA ambii indicatori</t>
  </si>
  <si>
    <t>DA, Solicitantul a identificat clar si realist riscuri si sunt prezentate masurile de prevenire  a acestora</t>
  </si>
  <si>
    <t>DA, costurile prevazute in bugetul proiectului sunt bine corelate cu activitatile proiectului</t>
  </si>
  <si>
    <t>DA, costurile prevazute in bugetul proiectului sunt rezonabile si in rapot cu rezultatele asteptate</t>
  </si>
  <si>
    <t>Persoana care a semnat planul de afacere este aceeasi cu solicitantul.</t>
  </si>
  <si>
    <t xml:space="preserve">solicitantul a trimis Anexa A2.1 pe email; </t>
  </si>
  <si>
    <t xml:space="preserve">solicitantul a trimis Anexa A2.2 pe email; </t>
  </si>
  <si>
    <t xml:space="preserve">solicitantul a trimis Anexa A2.3 pe email; </t>
  </si>
  <si>
    <t xml:space="preserve">solicitantul a trimis Anexa A2.4 pe email; </t>
  </si>
  <si>
    <t xml:space="preserve">Solicitantul face parte din categoria de GT - tineri NEETs - inregistrat si profilat SPO tip A- usor ocupabil; </t>
  </si>
  <si>
    <t xml:space="preserve">Solicitantul a specificat in cadrul Planului de afacere ca durata de implementare a planului de afacere este e 12 luni. </t>
  </si>
  <si>
    <t xml:space="preserve">Solicitantul a specificat in cadrul Planului de afacere ca periaodade sustenabilitate a planului de afacere este e 6 luni. </t>
  </si>
  <si>
    <t xml:space="preserve">Cheltuielile propuse sunt conforme cu cele prevazute in metodologie. </t>
  </si>
  <si>
    <t xml:space="preserve">Planul de afacere cuprinde toate elemenetele obligatorii. </t>
  </si>
  <si>
    <t>Planul de afacere cuprinde masuri concrete pentru cel putin o tema secundara si cel putin o tema orizontala.</t>
  </si>
  <si>
    <t xml:space="preserve">Solicitantul propune crearea a cel putin 1 loc de munca. </t>
  </si>
  <si>
    <t xml:space="preserve">Solicitantul a bifat NU in cadrul Planului de afacere </t>
  </si>
  <si>
    <t xml:space="preserve">Solicitantul a semnat Anexa 2.4. </t>
  </si>
  <si>
    <t>DA,Solicitantul prezinta  in cuprinsul planului de afacere rezultate propuse, fiind bine corelate cu activ proiectului</t>
  </si>
  <si>
    <t>Da, solicitantul prezinta in cuprinsul planului de afacere activitatile propuse</t>
  </si>
  <si>
    <t xml:space="preserve">DA,Solicitantul prezinta  in cuprinsul planului de afacere activitatile si rezultate propuse, fiind bine corelate intre ele </t>
  </si>
  <si>
    <t>Nu s-a identificat un grad de asemanare cu un alt plan de afacere</t>
  </si>
  <si>
    <t>PUNCTAJ ACORDAT MEMBRU JURIU 2</t>
  </si>
  <si>
    <t>PUNCTAJ ACORDAT MEMBRU JURIU 3</t>
  </si>
  <si>
    <t>EMAIL</t>
  </si>
  <si>
    <t>FIZIC</t>
  </si>
  <si>
    <t>VERIFICATOR:</t>
  </si>
  <si>
    <t>NUME VERIFICATOR:</t>
  </si>
  <si>
    <t>SEMNATURA</t>
  </si>
  <si>
    <t>Solicitantul propune o contributie proprie de16,58%</t>
  </si>
  <si>
    <t>Da,Solciitantul a planificat activItatile luand in considerare natura acestora, succesiunea lor in timp fiind logica, clara si realista.</t>
  </si>
  <si>
    <t>Solicitantul nu a detaliat/ pezentat metodologii de implementar si coordonare pt fiecare activitatea propusa</t>
  </si>
  <si>
    <t>DA, solicitantul descrie in planul de afacere necesitatea investitiilor insa NU a prezentat oferte de la operatori economici pentru articole din buget, motiv pentru care nu primeste punctajul maxim</t>
  </si>
  <si>
    <t>Solicitantul prezinta in cuprinsul planului deafacere rezultate propuse, fiind bine corelate intre cu activItatile  si valori numerice</t>
  </si>
  <si>
    <t>Concurs planuri de afaceri ”PAȘI- Program de Asistență, Sprijin și Îndrumare a tinerilor NEETs din regiunea Centru, în scopul integrării lor sociale și economice” POCU/991/1/3/154729</t>
  </si>
  <si>
    <t>Solicitantul are domiciliul în regiunea Centru</t>
  </si>
  <si>
    <t>Activitățile descrise în planul de afacere se desfășoară în regiunea Sud-Est (sediul social și punctul de lucru propus trebuie să fie în regiunea Centru)</t>
  </si>
  <si>
    <t>Proiectul vizează exclusiv Regiunea Centru</t>
  </si>
  <si>
    <t>Proiectul vizeaza exclusiv Regiunea Centru</t>
  </si>
  <si>
    <t xml:space="preserve">Solicitantul propune masuri concrete de sprijinire a 3 teme secundare, </t>
  </si>
  <si>
    <t>Solicitantul propune masuri concrete de sprijinire a 3 teme orizontale,</t>
  </si>
  <si>
    <t>Mircea Nicolae MUNTEANU</t>
  </si>
  <si>
    <t>Elena PELMUȘ</t>
  </si>
  <si>
    <t>PLATFORMA</t>
  </si>
  <si>
    <t xml:space="preserve">Solicitantul are domiciliu in regiunea Centru. </t>
  </si>
  <si>
    <t xml:space="preserve">Solicitantul a absolvit cusul de competente antreprenoriale. </t>
  </si>
  <si>
    <t xml:space="preserve">Solicitantul este inregistrat in grupul tinta al proiectului. </t>
  </si>
  <si>
    <t xml:space="preserve">Solicitantul a propus derularea activitatii planului de afacereREGIUNEA CENTRU. </t>
  </si>
  <si>
    <t>Activitatea principala pt care se solicita finantare conf. Planului de afacere este cod CAEN .............. Se incadreaza in activitatile economice eligibile.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</si>
</sst>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b/>
      <sz val="12"/>
      <color rgb="FF244061"/>
      <name val="Calibri"/>
      <family val="2"/>
      <scheme val="minor"/>
    </font>
    <font>
      <b/>
      <sz val="11"/>
      <color rgb="FF244061"/>
      <name val="Calibri"/>
      <family val="2"/>
      <scheme val="minor"/>
    </font>
    <font>
      <b/>
      <sz val="12"/>
      <color theme="1"/>
      <name val="Calibri"/>
      <family val="2"/>
      <scheme val="minor"/>
    </font>
    <font>
      <b/>
      <sz val="14"/>
      <color theme="1"/>
      <name val="Calibri"/>
      <family val="2"/>
      <scheme val="minor"/>
    </font>
    <font>
      <b/>
      <sz val="11"/>
      <color rgb="FF2F356C"/>
      <name val="Trebuchet MS"/>
      <family val="2"/>
    </font>
    <font>
      <sz val="11"/>
      <color theme="1"/>
      <name val="Trebuchet MS"/>
      <family val="2"/>
    </font>
    <font>
      <b/>
      <sz val="12"/>
      <color theme="1"/>
      <name val="Trebuchet MS"/>
      <family val="2"/>
    </font>
    <font>
      <b/>
      <sz val="20"/>
      <color theme="1"/>
      <name val="Calibri"/>
      <family val="2"/>
      <scheme val="minor"/>
    </font>
    <font>
      <sz val="11"/>
      <color rgb="FF244061"/>
      <name val="Calibri"/>
      <family val="2"/>
      <scheme val="minor"/>
    </font>
    <font>
      <b/>
      <sz val="11"/>
      <color rgb="FFFF0000"/>
      <name val="Calibri"/>
      <family val="2"/>
      <scheme val="minor"/>
    </font>
    <font>
      <sz val="7"/>
      <color rgb="FF244061"/>
      <name val="Times New Roman"/>
      <family val="1"/>
    </font>
    <font>
      <i/>
      <sz val="11"/>
      <color rgb="FF244061"/>
      <name val="Calibri"/>
      <family val="2"/>
      <scheme val="minor"/>
    </font>
    <font>
      <b/>
      <sz val="9"/>
      <color theme="1"/>
      <name val="Calibri"/>
      <family val="2"/>
      <scheme val="minor"/>
    </font>
    <font>
      <b/>
      <sz val="18"/>
      <color theme="1"/>
      <name val="Calibri"/>
      <family val="2"/>
      <scheme val="minor"/>
    </font>
    <font>
      <u/>
      <sz val="12"/>
      <color theme="10"/>
      <name val="Calibri"/>
      <family val="2"/>
      <scheme val="minor"/>
    </font>
    <font>
      <i/>
      <sz val="12"/>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C4D79B"/>
        <bgColor indexed="64"/>
      </patternFill>
    </fill>
    <fill>
      <patternFill patternType="solid">
        <fgColor rgb="FFEEECE1"/>
        <bgColor indexed="64"/>
      </patternFill>
    </fill>
    <fill>
      <patternFill patternType="solid">
        <fgColor rgb="FFDDD9C3"/>
        <bgColor indexed="64"/>
      </patternFill>
    </fill>
  </fills>
  <borders count="6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top style="dotted">
        <color auto="1"/>
      </top>
      <bottom/>
      <diagonal/>
    </border>
    <border>
      <left/>
      <right/>
      <top/>
      <bottom style="thin">
        <color auto="1"/>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auto="1"/>
      </top>
      <bottom style="thin">
        <color indexed="64"/>
      </bottom>
      <diagonal/>
    </border>
    <border>
      <left style="thin">
        <color indexed="64"/>
      </left>
      <right/>
      <top style="medium">
        <color auto="1"/>
      </top>
      <bottom/>
      <diagonal/>
    </border>
    <border>
      <left style="medium">
        <color auto="1"/>
      </left>
      <right/>
      <top style="medium">
        <color auto="1"/>
      </top>
      <bottom style="thin">
        <color indexed="64"/>
      </bottom>
      <diagonal/>
    </border>
    <border>
      <left style="medium">
        <color auto="1"/>
      </left>
      <right/>
      <top style="thin">
        <color indexed="64"/>
      </top>
      <bottom/>
      <diagonal/>
    </border>
    <border>
      <left/>
      <right style="medium">
        <color indexed="64"/>
      </right>
      <top style="thin">
        <color indexed="64"/>
      </top>
      <bottom/>
      <diagonal/>
    </border>
    <border>
      <left/>
      <right style="medium">
        <color rgb="FF000000"/>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rgb="FF000000"/>
      </right>
      <top/>
      <bottom style="medium">
        <color auto="1"/>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auto="1"/>
      </top>
      <bottom style="medium">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383">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center"/>
    </xf>
    <xf numFmtId="0" fontId="3" fillId="2" borderId="2" xfId="0" applyFont="1" applyFill="1" applyBorder="1" applyAlignment="1">
      <alignment horizontal="center" vertical="center"/>
    </xf>
    <xf numFmtId="0" fontId="0" fillId="2" borderId="0" xfId="0" applyFill="1" applyAlignment="1">
      <alignment vertical="center"/>
    </xf>
    <xf numFmtId="0" fontId="0" fillId="2" borderId="13" xfId="0" applyFill="1" applyBorder="1" applyAlignment="1">
      <alignment horizontal="center" vertical="center"/>
    </xf>
    <xf numFmtId="0" fontId="0" fillId="2" borderId="13" xfId="0" applyFill="1" applyBorder="1" applyAlignment="1">
      <alignment vertical="center"/>
    </xf>
    <xf numFmtId="0" fontId="0" fillId="2" borderId="0" xfId="0" applyFill="1" applyBorder="1"/>
    <xf numFmtId="0" fontId="0" fillId="2" borderId="3" xfId="0" applyFill="1" applyBorder="1"/>
    <xf numFmtId="0" fontId="0" fillId="2" borderId="5" xfId="0" applyFill="1" applyBorder="1"/>
    <xf numFmtId="0" fontId="7" fillId="3" borderId="13" xfId="0" applyFont="1" applyFill="1" applyBorder="1" applyAlignment="1">
      <alignment vertical="center" wrapText="1"/>
    </xf>
    <xf numFmtId="0" fontId="7" fillId="2" borderId="0" xfId="0" applyFont="1" applyFill="1" applyBorder="1" applyAlignment="1">
      <alignment vertical="center" wrapText="1"/>
    </xf>
    <xf numFmtId="0" fontId="0" fillId="2" borderId="13" xfId="0" applyFill="1" applyBorder="1" applyAlignment="1">
      <alignment horizontal="left" vertical="center"/>
    </xf>
    <xf numFmtId="0" fontId="0" fillId="2" borderId="13" xfId="0" applyFill="1" applyBorder="1" applyAlignment="1">
      <alignment horizontal="left" vertical="center" wrapText="1"/>
    </xf>
    <xf numFmtId="0" fontId="0" fillId="2" borderId="19" xfId="0" applyFill="1" applyBorder="1" applyAlignment="1">
      <alignment horizontal="left" vertical="center" wrapText="1"/>
    </xf>
    <xf numFmtId="0" fontId="0" fillId="2" borderId="34" xfId="0" applyFill="1" applyBorder="1" applyAlignment="1">
      <alignment horizontal="left" vertical="center" wrapText="1"/>
    </xf>
    <xf numFmtId="0" fontId="0" fillId="2" borderId="15" xfId="0" applyFill="1" applyBorder="1" applyAlignment="1">
      <alignment horizontal="left" vertical="center" wrapText="1"/>
    </xf>
    <xf numFmtId="0" fontId="0" fillId="2" borderId="13" xfId="0" applyFill="1" applyBorder="1" applyAlignment="1">
      <alignment horizontal="right" vertical="center"/>
    </xf>
    <xf numFmtId="0" fontId="8" fillId="2" borderId="0" xfId="0" applyFont="1" applyFill="1" applyBorder="1" applyAlignment="1">
      <alignment horizontal="right" vertical="center" wrapText="1"/>
    </xf>
    <xf numFmtId="0" fontId="8" fillId="2" borderId="0" xfId="0" applyFont="1" applyFill="1" applyBorder="1" applyAlignment="1">
      <alignment horizontal="center" vertical="center" wrapText="1"/>
    </xf>
    <xf numFmtId="0" fontId="0" fillId="2" borderId="35" xfId="0" applyFill="1" applyBorder="1"/>
    <xf numFmtId="0" fontId="0" fillId="2" borderId="0" xfId="0" applyFill="1" applyBorder="1" applyAlignment="1">
      <alignment horizontal="center"/>
    </xf>
    <xf numFmtId="0" fontId="8" fillId="7" borderId="19" xfId="0" applyFont="1" applyFill="1" applyBorder="1" applyAlignment="1">
      <alignment horizontal="center" vertical="center" wrapText="1"/>
    </xf>
    <xf numFmtId="0" fontId="0" fillId="2" borderId="15" xfId="0" applyFill="1" applyBorder="1" applyAlignment="1">
      <alignment horizontal="right" vertical="center"/>
    </xf>
    <xf numFmtId="0" fontId="0" fillId="2" borderId="15" xfId="0" applyFill="1" applyBorder="1" applyAlignment="1">
      <alignment horizontal="left" vertical="center"/>
    </xf>
    <xf numFmtId="0" fontId="4" fillId="5" borderId="29" xfId="0" applyFont="1" applyFill="1" applyBorder="1" applyAlignment="1">
      <alignment horizontal="center" vertical="center" wrapText="1"/>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0" fillId="2" borderId="19" xfId="0" applyFill="1" applyBorder="1" applyAlignment="1">
      <alignment horizontal="right" vertical="center"/>
    </xf>
    <xf numFmtId="0" fontId="4" fillId="5" borderId="29" xfId="0" applyFont="1" applyFill="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2" borderId="0" xfId="0" applyFill="1" applyBorder="1" applyAlignment="1">
      <alignment vertical="center"/>
    </xf>
    <xf numFmtId="0" fontId="0" fillId="2" borderId="19" xfId="0" applyFill="1" applyBorder="1" applyAlignment="1">
      <alignment vertical="center"/>
    </xf>
    <xf numFmtId="0" fontId="0" fillId="2" borderId="35" xfId="0" applyFill="1" applyBorder="1" applyAlignment="1">
      <alignment vertical="center"/>
    </xf>
    <xf numFmtId="0" fontId="0" fillId="2" borderId="35" xfId="0" applyFill="1" applyBorder="1" applyAlignment="1">
      <alignment horizontal="center"/>
    </xf>
    <xf numFmtId="0" fontId="0" fillId="2" borderId="0" xfId="0" applyFill="1" applyAlignment="1">
      <alignment horizontal="center" vertical="center"/>
    </xf>
    <xf numFmtId="0" fontId="1"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35" xfId="0" applyFill="1" applyBorder="1" applyAlignment="1">
      <alignment horizontal="center" vertical="center"/>
    </xf>
    <xf numFmtId="0" fontId="0" fillId="2" borderId="14" xfId="0" applyFill="1" applyBorder="1" applyAlignment="1">
      <alignment horizontal="center" vertical="center"/>
    </xf>
    <xf numFmtId="0" fontId="0" fillId="3" borderId="19" xfId="0" applyFont="1" applyFill="1" applyBorder="1" applyAlignment="1">
      <alignment vertical="center"/>
    </xf>
    <xf numFmtId="0" fontId="0" fillId="2" borderId="17" xfId="0" applyFill="1" applyBorder="1" applyAlignment="1">
      <alignment horizontal="center" vertical="center"/>
    </xf>
    <xf numFmtId="0" fontId="8" fillId="7" borderId="10" xfId="0" applyFont="1" applyFill="1" applyBorder="1" applyAlignment="1">
      <alignment horizontal="center" vertical="center" wrapText="1"/>
    </xf>
    <xf numFmtId="0" fontId="9" fillId="2" borderId="3" xfId="0" applyFont="1" applyFill="1" applyBorder="1" applyAlignment="1">
      <alignment vertical="center"/>
    </xf>
    <xf numFmtId="0" fontId="9" fillId="2" borderId="5" xfId="0" applyFont="1" applyFill="1" applyBorder="1" applyAlignment="1">
      <alignment vertical="center"/>
    </xf>
    <xf numFmtId="0" fontId="3" fillId="2" borderId="0" xfId="0" applyFont="1" applyFill="1" applyBorder="1" applyAlignment="1">
      <alignment horizontal="center" vertical="center" wrapText="1"/>
    </xf>
    <xf numFmtId="0" fontId="0" fillId="4" borderId="25" xfId="0" applyFill="1" applyBorder="1" applyAlignment="1">
      <alignment horizontal="left"/>
    </xf>
    <xf numFmtId="0" fontId="0" fillId="4" borderId="13" xfId="0" applyFill="1" applyBorder="1" applyAlignment="1">
      <alignment horizontal="left" wrapText="1"/>
    </xf>
    <xf numFmtId="0" fontId="0" fillId="4" borderId="13" xfId="0" applyFill="1" applyBorder="1" applyAlignment="1">
      <alignment horizontal="left"/>
    </xf>
    <xf numFmtId="0" fontId="0" fillId="2" borderId="36" xfId="0" applyFill="1" applyBorder="1" applyAlignment="1">
      <alignment horizontal="right" vertical="center"/>
    </xf>
    <xf numFmtId="0" fontId="0" fillId="2" borderId="20" xfId="0" applyFill="1" applyBorder="1" applyAlignment="1">
      <alignment horizontal="right" vertical="center"/>
    </xf>
    <xf numFmtId="0" fontId="7" fillId="3" borderId="15" xfId="0" applyFont="1" applyFill="1" applyBorder="1" applyAlignment="1">
      <alignment vertical="center" wrapText="1"/>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8" xfId="0" applyFill="1" applyBorder="1" applyAlignment="1">
      <alignment horizontal="center" vertical="center"/>
    </xf>
    <xf numFmtId="0" fontId="0" fillId="2" borderId="0" xfId="0" applyFill="1" applyAlignment="1">
      <alignment horizontal="right"/>
    </xf>
    <xf numFmtId="0" fontId="6" fillId="2" borderId="0" xfId="0" applyFont="1" applyFill="1" applyBorder="1" applyAlignment="1">
      <alignment horizontal="right" vertical="center" wrapText="1"/>
    </xf>
    <xf numFmtId="0" fontId="9" fillId="2" borderId="1" xfId="0" applyFont="1" applyFill="1" applyBorder="1" applyAlignment="1">
      <alignment horizontal="right" vertical="center"/>
    </xf>
    <xf numFmtId="0" fontId="9" fillId="2" borderId="4" xfId="0" applyFont="1" applyFill="1" applyBorder="1" applyAlignment="1">
      <alignment horizontal="right" vertical="center"/>
    </xf>
    <xf numFmtId="0" fontId="0" fillId="2" borderId="35" xfId="0" applyFill="1" applyBorder="1" applyAlignment="1">
      <alignment horizontal="right"/>
    </xf>
    <xf numFmtId="0" fontId="7" fillId="3" borderId="15" xfId="0" applyFont="1" applyFill="1" applyBorder="1" applyAlignment="1">
      <alignment horizontal="right" vertical="center" wrapText="1"/>
    </xf>
    <xf numFmtId="0" fontId="7" fillId="3" borderId="13" xfId="0" applyFont="1" applyFill="1" applyBorder="1" applyAlignment="1">
      <alignment horizontal="right" vertical="center" wrapText="1"/>
    </xf>
    <xf numFmtId="0" fontId="3" fillId="0" borderId="10" xfId="0" applyFont="1" applyBorder="1" applyAlignment="1">
      <alignment horizontal="center" vertical="center" wrapText="1"/>
    </xf>
    <xf numFmtId="0" fontId="11" fillId="8" borderId="10" xfId="0" applyFont="1" applyFill="1" applyBorder="1" applyAlignment="1">
      <alignment horizontal="center" vertical="center"/>
    </xf>
    <xf numFmtId="0" fontId="11" fillId="0" borderId="10" xfId="0" applyFont="1" applyBorder="1" applyAlignment="1">
      <alignment vertical="center" wrapText="1"/>
    </xf>
    <xf numFmtId="0" fontId="10" fillId="0" borderId="10" xfId="0" applyFont="1" applyBorder="1" applyAlignment="1">
      <alignment vertical="center" wrapText="1"/>
    </xf>
    <xf numFmtId="0" fontId="3" fillId="9" borderId="45" xfId="0" applyFont="1" applyFill="1" applyBorder="1" applyAlignment="1">
      <alignment horizontal="center" vertical="center" wrapText="1"/>
    </xf>
    <xf numFmtId="0" fontId="3" fillId="9" borderId="7" xfId="0" applyFont="1" applyFill="1" applyBorder="1" applyAlignment="1">
      <alignment horizontal="justify" vertical="center" wrapText="1"/>
    </xf>
    <xf numFmtId="0" fontId="3" fillId="9" borderId="10" xfId="0" applyFont="1" applyFill="1" applyBorder="1" applyAlignment="1">
      <alignment horizontal="center" vertical="center"/>
    </xf>
    <xf numFmtId="0" fontId="3" fillId="0" borderId="46" xfId="0" applyFont="1" applyBorder="1" applyAlignment="1">
      <alignment vertical="center" wrapText="1"/>
    </xf>
    <xf numFmtId="0" fontId="10" fillId="3" borderId="9" xfId="0" applyFont="1" applyFill="1" applyBorder="1" applyAlignment="1">
      <alignment horizontal="justify" vertical="center" wrapText="1"/>
    </xf>
    <xf numFmtId="0" fontId="10" fillId="3" borderId="9"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48" xfId="0" applyFont="1" applyFill="1" applyBorder="1" applyAlignment="1">
      <alignment horizontal="justify" vertical="center" wrapText="1"/>
    </xf>
    <xf numFmtId="0" fontId="3" fillId="9" borderId="9" xfId="0" applyFont="1" applyFill="1" applyBorder="1" applyAlignment="1">
      <alignment horizontal="center" vertical="center"/>
    </xf>
    <xf numFmtId="0" fontId="11" fillId="0" borderId="10" xfId="0" applyFont="1" applyBorder="1" applyAlignment="1">
      <alignment horizontal="center" vertical="center" wrapText="1"/>
    </xf>
    <xf numFmtId="0" fontId="10" fillId="0" borderId="9" xfId="0" applyFont="1" applyBorder="1" applyAlignment="1">
      <alignment horizontal="justify" vertical="center" wrapText="1"/>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46" xfId="0" applyFont="1" applyBorder="1" applyAlignment="1">
      <alignment horizontal="center" vertical="center"/>
    </xf>
    <xf numFmtId="0" fontId="3" fillId="8" borderId="10" xfId="0" applyFont="1" applyFill="1" applyBorder="1" applyAlignment="1">
      <alignment vertical="center" wrapText="1"/>
    </xf>
    <xf numFmtId="0" fontId="10" fillId="0" borderId="46" xfId="0" applyFont="1" applyBorder="1" applyAlignment="1">
      <alignment vertical="center" wrapText="1"/>
    </xf>
    <xf numFmtId="0" fontId="3" fillId="9" borderId="45" xfId="0" applyFont="1" applyFill="1" applyBorder="1" applyAlignment="1">
      <alignment vertical="center" wrapText="1"/>
    </xf>
    <xf numFmtId="0" fontId="3" fillId="10" borderId="48" xfId="0" applyFont="1" applyFill="1" applyBorder="1" applyAlignment="1">
      <alignment horizontal="justify" vertical="center" wrapText="1"/>
    </xf>
    <xf numFmtId="0" fontId="10" fillId="0" borderId="7" xfId="0" applyFont="1" applyBorder="1" applyAlignment="1">
      <alignment horizontal="justify" vertical="center" wrapText="1"/>
    </xf>
    <xf numFmtId="0" fontId="10" fillId="3" borderId="10" xfId="0" applyFont="1" applyFill="1" applyBorder="1" applyAlignment="1">
      <alignment horizontal="center" vertical="center"/>
    </xf>
    <xf numFmtId="0" fontId="10" fillId="0" borderId="48" xfId="0" applyFont="1" applyBorder="1" applyAlignment="1">
      <alignment horizontal="justify" vertical="center" wrapText="1"/>
    </xf>
    <xf numFmtId="0" fontId="10" fillId="3" borderId="5" xfId="0" applyFont="1" applyFill="1" applyBorder="1" applyAlignment="1">
      <alignment horizontal="center" vertical="center"/>
    </xf>
    <xf numFmtId="0" fontId="3" fillId="9" borderId="10" xfId="0" applyFont="1" applyFill="1" applyBorder="1" applyAlignment="1">
      <alignment vertical="center" wrapText="1"/>
    </xf>
    <xf numFmtId="0" fontId="3" fillId="9" borderId="7" xfId="0" applyFont="1" applyFill="1" applyBorder="1" applyAlignment="1">
      <alignment vertical="center" wrapText="1"/>
    </xf>
    <xf numFmtId="0" fontId="3" fillId="0" borderId="8" xfId="0" applyFont="1" applyBorder="1" applyAlignment="1">
      <alignment horizontal="center" vertical="center" wrapText="1"/>
    </xf>
    <xf numFmtId="0" fontId="10" fillId="3" borderId="7" xfId="0" applyFont="1" applyFill="1" applyBorder="1" applyAlignment="1">
      <alignment horizontal="justify" vertical="center" wrapText="1"/>
    </xf>
    <xf numFmtId="0" fontId="10" fillId="3" borderId="48" xfId="0" applyFont="1" applyFill="1" applyBorder="1" applyAlignment="1">
      <alignment horizontal="justify" vertical="center" wrapText="1"/>
    </xf>
    <xf numFmtId="0" fontId="10" fillId="3" borderId="47" xfId="0" applyFont="1" applyFill="1" applyBorder="1" applyAlignment="1">
      <alignment horizontal="justify" vertical="center" wrapText="1"/>
    </xf>
    <xf numFmtId="0" fontId="10" fillId="3" borderId="10" xfId="0" applyFont="1" applyFill="1" applyBorder="1" applyAlignment="1">
      <alignment horizontal="justify" vertical="center" wrapText="1"/>
    </xf>
    <xf numFmtId="0" fontId="3" fillId="9" borderId="10" xfId="0" applyFont="1" applyFill="1" applyBorder="1" applyAlignment="1">
      <alignment vertical="center"/>
    </xf>
    <xf numFmtId="0" fontId="3" fillId="9" borderId="49" xfId="0" applyFont="1" applyFill="1" applyBorder="1" applyAlignment="1">
      <alignment vertical="center" wrapText="1"/>
    </xf>
    <xf numFmtId="0" fontId="3" fillId="9" borderId="8" xfId="0" applyFont="1" applyFill="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3" fillId="8" borderId="45" xfId="0" applyFont="1" applyFill="1" applyBorder="1" applyAlignment="1">
      <alignment vertical="center" wrapText="1"/>
    </xf>
    <xf numFmtId="0" fontId="3" fillId="8" borderId="7" xfId="0" applyFont="1" applyFill="1" applyBorder="1" applyAlignment="1">
      <alignment horizontal="justify" vertical="center" wrapText="1"/>
    </xf>
    <xf numFmtId="0" fontId="3" fillId="8" borderId="10" xfId="0" applyFont="1" applyFill="1" applyBorder="1" applyAlignment="1">
      <alignment horizontal="center" vertical="center"/>
    </xf>
    <xf numFmtId="0" fontId="3" fillId="9" borderId="7" xfId="0" applyFont="1" applyFill="1" applyBorder="1" applyAlignment="1">
      <alignment horizontal="center" vertical="center"/>
    </xf>
    <xf numFmtId="0" fontId="10" fillId="0" borderId="7" xfId="0" applyFont="1" applyBorder="1" applyAlignment="1">
      <alignment horizontal="center" vertical="center"/>
    </xf>
    <xf numFmtId="0" fontId="3" fillId="0" borderId="10" xfId="0" applyFont="1" applyBorder="1" applyAlignment="1">
      <alignment vertical="center" wrapText="1"/>
    </xf>
    <xf numFmtId="0" fontId="10" fillId="2" borderId="2" xfId="0" applyFont="1" applyFill="1" applyBorder="1" applyAlignment="1">
      <alignment vertical="center" wrapText="1"/>
    </xf>
    <xf numFmtId="0" fontId="10" fillId="2" borderId="0" xfId="0" applyFont="1" applyFill="1" applyBorder="1" applyAlignment="1">
      <alignment vertical="center" wrapText="1"/>
    </xf>
    <xf numFmtId="0" fontId="0" fillId="2" borderId="50" xfId="0" applyFill="1" applyBorder="1"/>
    <xf numFmtId="0" fontId="0" fillId="2" borderId="51" xfId="0" applyFill="1" applyBorder="1"/>
    <xf numFmtId="0" fontId="0" fillId="2" borderId="52" xfId="0" applyFill="1" applyBorder="1"/>
    <xf numFmtId="0" fontId="14" fillId="2" borderId="13" xfId="0" applyFont="1" applyFill="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10" fillId="3" borderId="8" xfId="0" applyFont="1" applyFill="1" applyBorder="1" applyAlignment="1">
      <alignment vertical="center" wrapText="1"/>
    </xf>
    <xf numFmtId="0" fontId="10" fillId="3" borderId="11" xfId="0" applyFont="1" applyFill="1" applyBorder="1" applyAlignment="1">
      <alignment horizontal="center" vertical="center" wrapText="1"/>
    </xf>
    <xf numFmtId="0" fontId="14" fillId="2" borderId="0" xfId="0" applyFont="1" applyFill="1" applyBorder="1" applyAlignment="1">
      <alignment vertical="center"/>
    </xf>
    <xf numFmtId="0" fontId="10" fillId="3" borderId="0" xfId="0" applyFont="1" applyFill="1" applyBorder="1" applyAlignment="1">
      <alignment vertical="center" wrapText="1"/>
    </xf>
    <xf numFmtId="0" fontId="15" fillId="2" borderId="10" xfId="0" applyFont="1" applyFill="1" applyBorder="1" applyAlignment="1">
      <alignment horizontal="center" vertical="center" wrapText="1"/>
    </xf>
    <xf numFmtId="0" fontId="3" fillId="0" borderId="44" xfId="0" applyFont="1" applyBorder="1" applyAlignment="1">
      <alignment horizontal="right" vertical="center" wrapText="1"/>
    </xf>
    <xf numFmtId="0" fontId="3" fillId="3" borderId="8" xfId="0" applyFont="1" applyFill="1" applyBorder="1" applyAlignment="1">
      <alignment horizontal="center" vertical="center"/>
    </xf>
    <xf numFmtId="0" fontId="1" fillId="2" borderId="0" xfId="0" applyFont="1" applyFill="1" applyBorder="1" applyAlignment="1">
      <alignment vertical="top"/>
    </xf>
    <xf numFmtId="0" fontId="0" fillId="2" borderId="4" xfId="0" applyFill="1" applyBorder="1"/>
    <xf numFmtId="0" fontId="0" fillId="4" borderId="0" xfId="0" applyFill="1" applyBorder="1" applyAlignment="1">
      <alignment horizontal="left"/>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4" borderId="0" xfId="0" applyFill="1" applyBorder="1" applyAlignment="1"/>
    <xf numFmtId="0" fontId="8" fillId="6" borderId="12" xfId="0" applyFont="1" applyFill="1" applyBorder="1" applyAlignment="1">
      <alignment horizontal="center" vertical="center" wrapText="1"/>
    </xf>
    <xf numFmtId="0" fontId="0" fillId="4" borderId="12" xfId="0" applyFill="1" applyBorder="1" applyAlignment="1">
      <alignment horizontal="left" vertical="center"/>
    </xf>
    <xf numFmtId="0" fontId="17" fillId="7" borderId="10" xfId="0" applyFont="1" applyFill="1" applyBorder="1" applyAlignment="1">
      <alignment horizontal="left" vertical="center"/>
    </xf>
    <xf numFmtId="4" fontId="0" fillId="4" borderId="10" xfId="0" applyNumberFormat="1" applyFill="1" applyBorder="1" applyAlignment="1">
      <alignment horizontal="center" vertical="center"/>
    </xf>
    <xf numFmtId="4" fontId="17" fillId="7" borderId="45" xfId="0" applyNumberFormat="1" applyFont="1" applyFill="1" applyBorder="1" applyAlignment="1">
      <alignment horizontal="center" vertical="center"/>
    </xf>
    <xf numFmtId="4" fontId="17" fillId="7" borderId="9" xfId="0" applyNumberFormat="1" applyFont="1" applyFill="1" applyBorder="1" applyAlignment="1">
      <alignment horizontal="center"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3" fillId="0" borderId="47" xfId="0" applyFont="1" applyBorder="1" applyAlignment="1">
      <alignment horizontal="center" vertical="center" wrapText="1"/>
    </xf>
    <xf numFmtId="0" fontId="3" fillId="8" borderId="11" xfId="0" applyFont="1" applyFill="1" applyBorder="1" applyAlignment="1">
      <alignment vertical="center" wrapText="1"/>
    </xf>
    <xf numFmtId="0" fontId="2" fillId="2" borderId="4" xfId="0" applyFont="1" applyFill="1" applyBorder="1" applyAlignment="1">
      <alignment vertical="center" wrapText="1"/>
    </xf>
    <xf numFmtId="0" fontId="2" fillId="2" borderId="0" xfId="0" applyFont="1" applyFill="1" applyBorder="1" applyAlignment="1">
      <alignment vertical="center" wrapText="1"/>
    </xf>
    <xf numFmtId="0" fontId="10" fillId="3" borderId="47" xfId="0" applyFont="1" applyFill="1" applyBorder="1" applyAlignment="1">
      <alignment vertical="center" wrapText="1"/>
    </xf>
    <xf numFmtId="0" fontId="10" fillId="3" borderId="46" xfId="0" applyFont="1" applyFill="1" applyBorder="1" applyAlignment="1">
      <alignment vertical="center" wrapText="1"/>
    </xf>
    <xf numFmtId="0" fontId="10" fillId="3" borderId="45" xfId="0" applyFont="1" applyFill="1" applyBorder="1" applyAlignment="1">
      <alignment vertical="center" wrapText="1"/>
    </xf>
    <xf numFmtId="0" fontId="3" fillId="0" borderId="45" xfId="0" applyFont="1" applyBorder="1" applyAlignment="1">
      <alignment vertical="center" wrapText="1"/>
    </xf>
    <xf numFmtId="0" fontId="10" fillId="0" borderId="47" xfId="0" applyFont="1" applyBorder="1" applyAlignment="1">
      <alignment vertical="center" wrapText="1"/>
    </xf>
    <xf numFmtId="0" fontId="10" fillId="0" borderId="45" xfId="0" applyFont="1" applyBorder="1" applyAlignment="1">
      <alignment vertical="center" wrapText="1"/>
    </xf>
    <xf numFmtId="0" fontId="10" fillId="3" borderId="11" xfId="0" applyFont="1" applyFill="1" applyBorder="1" applyAlignment="1">
      <alignment vertical="center" wrapText="1"/>
    </xf>
    <xf numFmtId="0" fontId="10" fillId="3" borderId="12" xfId="0" applyFont="1" applyFill="1" applyBorder="1" applyAlignment="1">
      <alignment vertical="center" wrapText="1"/>
    </xf>
    <xf numFmtId="0" fontId="3" fillId="0" borderId="47" xfId="0" applyFont="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vertical="center" wrapText="1"/>
    </xf>
    <xf numFmtId="0" fontId="0" fillId="2" borderId="0" xfId="0" applyFill="1" applyAlignment="1"/>
    <xf numFmtId="0" fontId="0" fillId="4" borderId="25" xfId="0" applyFill="1" applyBorder="1" applyAlignment="1"/>
    <xf numFmtId="0" fontId="0" fillId="4" borderId="13" xfId="0" applyFill="1" applyBorder="1" applyAlignment="1"/>
    <xf numFmtId="0" fontId="0" fillId="4" borderId="29" xfId="0" applyFill="1" applyBorder="1" applyAlignment="1"/>
    <xf numFmtId="0" fontId="9" fillId="2" borderId="9" xfId="0" applyFont="1" applyFill="1" applyBorder="1" applyAlignment="1">
      <alignment vertical="center"/>
    </xf>
    <xf numFmtId="0" fontId="1" fillId="0" borderId="47" xfId="0" applyFont="1" applyBorder="1" applyAlignment="1">
      <alignment vertical="center" wrapText="1"/>
    </xf>
    <xf numFmtId="0" fontId="0" fillId="2" borderId="20" xfId="0" applyFill="1" applyBorder="1" applyAlignment="1">
      <alignment vertical="center"/>
    </xf>
    <xf numFmtId="0" fontId="9" fillId="2" borderId="1" xfId="0" applyFont="1" applyFill="1" applyBorder="1" applyAlignment="1">
      <alignment vertical="center"/>
    </xf>
    <xf numFmtId="0" fontId="9" fillId="2" borderId="4" xfId="0" applyFont="1" applyFill="1" applyBorder="1" applyAlignment="1">
      <alignment vertical="center"/>
    </xf>
    <xf numFmtId="0" fontId="9" fillId="2" borderId="6" xfId="0" applyFont="1" applyFill="1" applyBorder="1" applyAlignment="1">
      <alignment vertical="center"/>
    </xf>
    <xf numFmtId="0" fontId="0" fillId="2" borderId="36" xfId="0" applyFill="1" applyBorder="1" applyAlignment="1">
      <alignment vertical="center"/>
    </xf>
    <xf numFmtId="0" fontId="0" fillId="4" borderId="16" xfId="0" applyFill="1" applyBorder="1" applyAlignment="1"/>
    <xf numFmtId="0" fontId="0" fillId="4" borderId="28" xfId="0" applyFill="1" applyBorder="1" applyAlignment="1"/>
    <xf numFmtId="0" fontId="0" fillId="4" borderId="27" xfId="0" applyFill="1" applyBorder="1" applyAlignment="1"/>
    <xf numFmtId="0" fontId="0" fillId="4" borderId="30" xfId="0" applyFill="1" applyBorder="1" applyAlignment="1"/>
    <xf numFmtId="0" fontId="0" fillId="4" borderId="24" xfId="0" applyFill="1" applyBorder="1" applyAlignment="1"/>
    <xf numFmtId="0" fontId="0" fillId="4" borderId="26" xfId="0" applyFill="1" applyBorder="1" applyAlignment="1"/>
    <xf numFmtId="0" fontId="3" fillId="2" borderId="46" xfId="0" applyFont="1" applyFill="1" applyBorder="1" applyAlignment="1">
      <alignment horizontal="center" vertical="center" wrapText="1"/>
    </xf>
    <xf numFmtId="0" fontId="3" fillId="2" borderId="46" xfId="0" applyFont="1" applyFill="1" applyBorder="1" applyAlignment="1">
      <alignment vertical="center" wrapText="1"/>
    </xf>
    <xf numFmtId="0" fontId="3" fillId="8" borderId="7" xfId="0" applyFont="1" applyFill="1" applyBorder="1" applyAlignment="1">
      <alignment vertical="center" wrapText="1"/>
    </xf>
    <xf numFmtId="0" fontId="3" fillId="8" borderId="8" xfId="0" applyFont="1" applyFill="1" applyBorder="1" applyAlignment="1">
      <alignment horizontal="justify" vertical="center" wrapText="1"/>
    </xf>
    <xf numFmtId="0" fontId="3" fillId="8" borderId="47" xfId="0" applyFont="1" applyFill="1" applyBorder="1" applyAlignment="1">
      <alignment horizontal="center" vertical="center"/>
    </xf>
    <xf numFmtId="0" fontId="10" fillId="0" borderId="6" xfId="0" applyFont="1" applyBorder="1" applyAlignment="1">
      <alignment vertical="center" wrapText="1"/>
    </xf>
    <xf numFmtId="0" fontId="10" fillId="0" borderId="11" xfId="0" applyFont="1" applyBorder="1" applyAlignment="1">
      <alignment vertical="center" wrapText="1"/>
    </xf>
    <xf numFmtId="0" fontId="1" fillId="0" borderId="6" xfId="0" applyFont="1" applyBorder="1" applyAlignment="1">
      <alignment vertical="center" wrapText="1"/>
    </xf>
    <xf numFmtId="0" fontId="14" fillId="2" borderId="19" xfId="0" applyFont="1" applyFill="1" applyBorder="1" applyAlignment="1">
      <alignment vertical="center"/>
    </xf>
    <xf numFmtId="0" fontId="14" fillId="2" borderId="10" xfId="0" applyFont="1" applyFill="1" applyBorder="1" applyAlignment="1">
      <alignment vertical="center"/>
    </xf>
    <xf numFmtId="0" fontId="11" fillId="3" borderId="10" xfId="0" applyFont="1" applyFill="1" applyBorder="1" applyAlignment="1">
      <alignment vertical="center" wrapText="1"/>
    </xf>
    <xf numFmtId="14" fontId="0" fillId="2" borderId="36" xfId="0" applyNumberFormat="1" applyFill="1" applyBorder="1" applyAlignment="1">
      <alignment vertical="center"/>
    </xf>
    <xf numFmtId="0" fontId="2" fillId="2" borderId="4" xfId="0" applyFont="1" applyFill="1" applyBorder="1" applyAlignment="1">
      <alignment vertical="center"/>
    </xf>
    <xf numFmtId="0" fontId="0" fillId="4" borderId="13" xfId="0" applyFill="1" applyBorder="1" applyAlignment="1">
      <alignment horizontal="left"/>
    </xf>
    <xf numFmtId="0" fontId="3" fillId="2" borderId="0" xfId="0" applyFont="1" applyFill="1" applyBorder="1" applyAlignment="1">
      <alignment horizontal="center" vertical="center" wrapText="1"/>
    </xf>
    <xf numFmtId="0" fontId="0" fillId="4" borderId="25" xfId="0" applyFill="1" applyBorder="1" applyAlignment="1">
      <alignment horizontal="left"/>
    </xf>
    <xf numFmtId="0" fontId="0" fillId="4" borderId="13" xfId="0" applyFill="1" applyBorder="1" applyAlignment="1">
      <alignment horizontal="left" wrapText="1"/>
    </xf>
    <xf numFmtId="0" fontId="8" fillId="6" borderId="12"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0" xfId="0" applyFont="1" applyFill="1" applyBorder="1" applyAlignment="1">
      <alignment vertical="center" wrapText="1"/>
    </xf>
    <xf numFmtId="0" fontId="0" fillId="2" borderId="51" xfId="0" applyFill="1" applyBorder="1" applyAlignment="1">
      <alignment wrapText="1"/>
    </xf>
    <xf numFmtId="0" fontId="1" fillId="2" borderId="51" xfId="0" applyFont="1" applyFill="1" applyBorder="1" applyAlignment="1">
      <alignment wrapText="1"/>
    </xf>
    <xf numFmtId="0" fontId="0" fillId="2" borderId="51" xfId="0" applyFill="1" applyBorder="1" applyAlignment="1">
      <alignment vertical="top" wrapText="1"/>
    </xf>
    <xf numFmtId="0" fontId="0" fillId="2" borderId="54" xfId="0" applyFill="1" applyBorder="1" applyAlignment="1">
      <alignment wrapText="1"/>
    </xf>
    <xf numFmtId="3" fontId="15" fillId="2" borderId="39" xfId="0" applyNumberFormat="1" applyFont="1" applyFill="1" applyBorder="1" applyAlignment="1">
      <alignment horizontal="center" vertical="center" wrapText="1"/>
    </xf>
    <xf numFmtId="3" fontId="8" fillId="7" borderId="10" xfId="0" applyNumberFormat="1" applyFont="1" applyFill="1" applyBorder="1" applyAlignment="1">
      <alignment horizontal="center" vertical="center" wrapText="1"/>
    </xf>
    <xf numFmtId="1" fontId="0" fillId="2" borderId="0" xfId="0" applyNumberFormat="1" applyFill="1"/>
    <xf numFmtId="1" fontId="0" fillId="2" borderId="2" xfId="0" applyNumberFormat="1" applyFill="1" applyBorder="1"/>
    <xf numFmtId="1" fontId="0" fillId="2" borderId="0" xfId="0" applyNumberFormat="1" applyFill="1" applyBorder="1"/>
    <xf numFmtId="1" fontId="0" fillId="4" borderId="25" xfId="0" applyNumberFormat="1" applyFill="1" applyBorder="1" applyAlignment="1"/>
    <xf numFmtId="1" fontId="0" fillId="4" borderId="13" xfId="0" applyNumberFormat="1" applyFill="1" applyBorder="1" applyAlignment="1"/>
    <xf numFmtId="1" fontId="0" fillId="4" borderId="29" xfId="0" applyNumberFormat="1" applyFill="1" applyBorder="1" applyAlignment="1"/>
    <xf numFmtId="1" fontId="3" fillId="0" borderId="10" xfId="0" applyNumberFormat="1" applyFont="1" applyBorder="1" applyAlignment="1">
      <alignment horizontal="center" vertical="center" wrapText="1"/>
    </xf>
    <xf numFmtId="1" fontId="11" fillId="8" borderId="10" xfId="0" applyNumberFormat="1" applyFont="1" applyFill="1" applyBorder="1" applyAlignment="1">
      <alignment horizontal="center" vertical="center"/>
    </xf>
    <xf numFmtId="1" fontId="3" fillId="8" borderId="10" xfId="0" applyNumberFormat="1" applyFont="1" applyFill="1" applyBorder="1" applyAlignment="1">
      <alignment horizontal="center" vertical="center"/>
    </xf>
    <xf numFmtId="1" fontId="3" fillId="9" borderId="10" xfId="0" applyNumberFormat="1" applyFont="1" applyFill="1" applyBorder="1" applyAlignment="1">
      <alignment horizontal="center" vertical="center"/>
    </xf>
    <xf numFmtId="1" fontId="10" fillId="3" borderId="45" xfId="0" applyNumberFormat="1" applyFont="1" applyFill="1" applyBorder="1" applyAlignment="1">
      <alignment horizontal="center" vertical="center"/>
    </xf>
    <xf numFmtId="1" fontId="3" fillId="9" borderId="9"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1" fontId="10" fillId="3" borderId="46" xfId="0" applyNumberFormat="1" applyFont="1" applyFill="1" applyBorder="1" applyAlignment="1">
      <alignment horizontal="center" vertical="center"/>
    </xf>
    <xf numFmtId="1" fontId="10" fillId="3" borderId="47" xfId="0" applyNumberFormat="1" applyFont="1" applyFill="1" applyBorder="1" applyAlignment="1">
      <alignment horizontal="center" vertical="center"/>
    </xf>
    <xf numFmtId="1" fontId="0" fillId="2" borderId="50" xfId="0" applyNumberFormat="1" applyFill="1" applyBorder="1" applyAlignment="1">
      <alignment horizontal="center" vertical="center"/>
    </xf>
    <xf numFmtId="1" fontId="0" fillId="2" borderId="51" xfId="0" applyNumberFormat="1" applyFill="1" applyBorder="1" applyAlignment="1">
      <alignment horizontal="center" vertical="center"/>
    </xf>
    <xf numFmtId="1" fontId="0" fillId="2" borderId="52" xfId="0" applyNumberFormat="1" applyFill="1" applyBorder="1" applyAlignment="1">
      <alignment horizontal="center" vertical="center"/>
    </xf>
    <xf numFmtId="1" fontId="10" fillId="0" borderId="45"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3" fillId="9" borderId="45" xfId="0" applyNumberFormat="1" applyFont="1" applyFill="1" applyBorder="1" applyAlignment="1">
      <alignment horizontal="center" vertical="center"/>
    </xf>
    <xf numFmtId="1" fontId="3" fillId="3" borderId="45" xfId="0" applyNumberFormat="1" applyFont="1" applyFill="1" applyBorder="1" applyAlignment="1">
      <alignment horizontal="center" vertical="center"/>
    </xf>
    <xf numFmtId="1" fontId="14" fillId="2" borderId="13" xfId="0" applyNumberFormat="1" applyFont="1" applyFill="1" applyBorder="1" applyAlignment="1">
      <alignment vertical="center"/>
    </xf>
    <xf numFmtId="1" fontId="14" fillId="2" borderId="0" xfId="0" applyNumberFormat="1" applyFont="1" applyFill="1" applyBorder="1" applyAlignment="1">
      <alignment vertical="center"/>
    </xf>
    <xf numFmtId="1" fontId="0" fillId="2" borderId="0" xfId="0" applyNumberFormat="1" applyFill="1" applyAlignment="1">
      <alignment vertical="center"/>
    </xf>
    <xf numFmtId="1" fontId="0" fillId="2" borderId="35" xfId="0" applyNumberFormat="1" applyFill="1" applyBorder="1" applyAlignment="1">
      <alignment vertical="center"/>
    </xf>
    <xf numFmtId="1" fontId="0" fillId="2" borderId="36" xfId="0" applyNumberFormat="1" applyFill="1" applyBorder="1" applyAlignment="1">
      <alignment vertical="center"/>
    </xf>
    <xf numFmtId="1" fontId="0" fillId="2" borderId="20" xfId="0" applyNumberFormat="1" applyFill="1" applyBorder="1" applyAlignment="1">
      <alignment vertical="center"/>
    </xf>
    <xf numFmtId="1" fontId="15" fillId="2" borderId="3" xfId="0" applyNumberFormat="1" applyFont="1" applyFill="1" applyBorder="1" applyAlignment="1">
      <alignment horizontal="center" vertical="center" wrapText="1"/>
    </xf>
    <xf numFmtId="0" fontId="0" fillId="2" borderId="20" xfId="0" applyFill="1" applyBorder="1" applyAlignment="1">
      <alignment horizontal="right" vertical="center"/>
    </xf>
    <xf numFmtId="0" fontId="0" fillId="2" borderId="36" xfId="0" applyFill="1" applyBorder="1" applyAlignment="1">
      <alignment horizontal="right" vertical="center"/>
    </xf>
    <xf numFmtId="0" fontId="0" fillId="2" borderId="36" xfId="0" applyFill="1" applyBorder="1" applyAlignment="1">
      <alignment horizontal="center"/>
    </xf>
    <xf numFmtId="14" fontId="0" fillId="2" borderId="36" xfId="0" applyNumberFormat="1" applyFill="1" applyBorder="1" applyAlignment="1">
      <alignment horizontal="center"/>
    </xf>
    <xf numFmtId="1" fontId="10" fillId="3" borderId="58" xfId="0" applyNumberFormat="1" applyFont="1" applyFill="1" applyBorder="1" applyAlignment="1">
      <alignment horizontal="center" vertical="center"/>
    </xf>
    <xf numFmtId="0" fontId="0" fillId="2" borderId="13" xfId="0" applyFill="1" applyBorder="1"/>
    <xf numFmtId="0" fontId="0" fillId="2" borderId="51" xfId="0" applyFont="1" applyFill="1" applyBorder="1" applyAlignment="1">
      <alignment wrapText="1"/>
    </xf>
    <xf numFmtId="0" fontId="3" fillId="2" borderId="0" xfId="0" applyFont="1" applyFill="1" applyBorder="1" applyAlignment="1">
      <alignment horizontal="center" vertic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8" xfId="0" applyFont="1" applyFill="1" applyBorder="1" applyAlignment="1">
      <alignment horizontal="center"/>
    </xf>
    <xf numFmtId="0" fontId="0" fillId="4" borderId="24" xfId="0" applyFill="1" applyBorder="1" applyAlignment="1">
      <alignment horizontal="left"/>
    </xf>
    <xf numFmtId="0" fontId="0" fillId="4" borderId="25" xfId="0" applyFill="1" applyBorder="1" applyAlignment="1">
      <alignment horizontal="left"/>
    </xf>
    <xf numFmtId="0" fontId="0" fillId="4" borderId="22" xfId="0" applyFill="1" applyBorder="1" applyAlignment="1">
      <alignment horizontal="left"/>
    </xf>
    <xf numFmtId="0" fontId="0" fillId="4" borderId="26" xfId="0" applyFill="1" applyBorder="1" applyAlignment="1">
      <alignment horizontal="left"/>
    </xf>
    <xf numFmtId="0" fontId="0" fillId="4" borderId="16" xfId="0" applyFill="1" applyBorder="1" applyAlignment="1">
      <alignment horizontal="left" wrapText="1"/>
    </xf>
    <xf numFmtId="0" fontId="0" fillId="4" borderId="13" xfId="0" applyFill="1" applyBorder="1" applyAlignment="1">
      <alignment horizontal="left" wrapText="1"/>
    </xf>
    <xf numFmtId="1" fontId="0" fillId="4" borderId="13" xfId="0" applyNumberFormat="1" applyFill="1" applyBorder="1" applyAlignment="1">
      <alignment horizontal="left"/>
    </xf>
    <xf numFmtId="0" fontId="0" fillId="4" borderId="14" xfId="0" applyFill="1" applyBorder="1" applyAlignment="1">
      <alignment horizontal="left"/>
    </xf>
    <xf numFmtId="0" fontId="0" fillId="4" borderId="27" xfId="0" applyFill="1" applyBorder="1" applyAlignment="1">
      <alignment horizontal="left"/>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6" fillId="2" borderId="11" xfId="1" applyFill="1" applyBorder="1" applyAlignment="1">
      <alignment horizontal="center"/>
    </xf>
    <xf numFmtId="0" fontId="16" fillId="2" borderId="12" xfId="1" applyFill="1" applyBorder="1" applyAlignment="1">
      <alignment horizontal="center"/>
    </xf>
    <xf numFmtId="0" fontId="16" fillId="2" borderId="8" xfId="1" applyFill="1" applyBorder="1" applyAlignment="1">
      <alignment horizontal="center"/>
    </xf>
    <xf numFmtId="0" fontId="0" fillId="4" borderId="16" xfId="0" applyFill="1" applyBorder="1" applyAlignment="1">
      <alignment horizontal="left"/>
    </xf>
    <xf numFmtId="0" fontId="0" fillId="4" borderId="13" xfId="0" applyFill="1" applyBorder="1" applyAlignment="1">
      <alignment horizontal="left"/>
    </xf>
    <xf numFmtId="0" fontId="0" fillId="4" borderId="28" xfId="0" applyFill="1" applyBorder="1" applyAlignment="1">
      <alignment horizontal="left"/>
    </xf>
    <xf numFmtId="0" fontId="0" fillId="4" borderId="29" xfId="0" applyFill="1" applyBorder="1" applyAlignment="1">
      <alignment horizontal="left"/>
    </xf>
    <xf numFmtId="0" fontId="0" fillId="4" borderId="29" xfId="0" applyFill="1" applyBorder="1" applyAlignment="1">
      <alignment horizontal="left" vertical="center"/>
    </xf>
    <xf numFmtId="0" fontId="0" fillId="4" borderId="53" xfId="0" applyFill="1" applyBorder="1" applyAlignment="1">
      <alignment horizontal="left" vertical="center"/>
    </xf>
    <xf numFmtId="0" fontId="0" fillId="4" borderId="30" xfId="0" applyFill="1" applyBorder="1" applyAlignment="1">
      <alignment horizontal="left" vertical="center"/>
    </xf>
    <xf numFmtId="0" fontId="0" fillId="4" borderId="11" xfId="0" applyFill="1" applyBorder="1" applyAlignment="1">
      <alignment horizontal="left"/>
    </xf>
    <xf numFmtId="0" fontId="0" fillId="4" borderId="8" xfId="0" applyFill="1" applyBorder="1" applyAlignment="1">
      <alignment horizontal="left"/>
    </xf>
    <xf numFmtId="4" fontId="4" fillId="4" borderId="12" xfId="0" applyNumberFormat="1" applyFont="1" applyFill="1" applyBorder="1" applyAlignment="1">
      <alignment horizontal="left" vertical="center"/>
    </xf>
    <xf numFmtId="4" fontId="4" fillId="4" borderId="8" xfId="0" applyNumberFormat="1" applyFont="1" applyFill="1" applyBorder="1" applyAlignment="1">
      <alignment horizontal="lef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5" fillId="5" borderId="11" xfId="0" applyFont="1" applyFill="1" applyBorder="1" applyAlignment="1">
      <alignment horizontal="center"/>
    </xf>
    <xf numFmtId="0" fontId="5" fillId="5" borderId="12" xfId="0" applyFont="1" applyFill="1" applyBorder="1" applyAlignment="1">
      <alignment horizontal="center"/>
    </xf>
    <xf numFmtId="0" fontId="5" fillId="5" borderId="8" xfId="0" applyFont="1"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6"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27" xfId="0" applyFill="1" applyBorder="1" applyAlignment="1">
      <alignment horizontal="left" vertical="top" wrapText="1"/>
    </xf>
    <xf numFmtId="0" fontId="0" fillId="2" borderId="20" xfId="0" applyFill="1" applyBorder="1" applyAlignment="1">
      <alignment horizontal="right" vertical="center"/>
    </xf>
    <xf numFmtId="0" fontId="0" fillId="2" borderId="20" xfId="0" applyFill="1" applyBorder="1" applyAlignment="1">
      <alignment horizontal="center" vertical="center"/>
    </xf>
    <xf numFmtId="0" fontId="8" fillId="6" borderId="8" xfId="0" applyFont="1" applyFill="1" applyBorder="1" applyAlignment="1">
      <alignment horizontal="center" vertical="center" wrapText="1"/>
    </xf>
    <xf numFmtId="0" fontId="0" fillId="2" borderId="36" xfId="0" applyFill="1" applyBorder="1" applyAlignment="1">
      <alignment horizontal="right" vertical="center"/>
    </xf>
    <xf numFmtId="14" fontId="0" fillId="2" borderId="36" xfId="0" applyNumberFormat="1" applyFill="1" applyBorder="1" applyAlignment="1">
      <alignment horizontal="center" vertical="center"/>
    </xf>
    <xf numFmtId="0" fontId="0" fillId="2" borderId="36" xfId="0" applyFill="1" applyBorder="1" applyAlignment="1">
      <alignment horizontal="center" vertical="center"/>
    </xf>
    <xf numFmtId="14" fontId="0" fillId="2" borderId="18" xfId="0" applyNumberFormat="1" applyFill="1" applyBorder="1" applyAlignment="1">
      <alignment horizontal="center"/>
    </xf>
    <xf numFmtId="0" fontId="0" fillId="2" borderId="36" xfId="0" applyFill="1" applyBorder="1" applyAlignment="1">
      <alignment horizontal="center"/>
    </xf>
    <xf numFmtId="14" fontId="0" fillId="2" borderId="14" xfId="0" applyNumberFormat="1" applyFill="1" applyBorder="1" applyAlignment="1">
      <alignment horizontal="center"/>
    </xf>
    <xf numFmtId="14" fontId="0" fillId="2" borderId="20" xfId="0" applyNumberFormat="1" applyFill="1" applyBorder="1" applyAlignment="1">
      <alignment horizontal="center"/>
    </xf>
    <xf numFmtId="1" fontId="0" fillId="4" borderId="14" xfId="0" applyNumberFormat="1" applyFill="1" applyBorder="1" applyAlignment="1">
      <alignment horizontal="left"/>
    </xf>
    <xf numFmtId="1" fontId="0" fillId="4" borderId="27" xfId="0" applyNumberFormat="1" applyFill="1" applyBorder="1" applyAlignment="1">
      <alignment horizontal="left"/>
    </xf>
    <xf numFmtId="0" fontId="0" fillId="4" borderId="14" xfId="0" applyFill="1" applyBorder="1" applyAlignment="1">
      <alignment horizontal="left" wrapText="1"/>
    </xf>
    <xf numFmtId="0" fontId="0" fillId="4" borderId="27" xfId="0" applyFill="1" applyBorder="1" applyAlignment="1">
      <alignment horizontal="left" wrapText="1"/>
    </xf>
    <xf numFmtId="0" fontId="2" fillId="2" borderId="4" xfId="0" applyFont="1" applyFill="1" applyBorder="1" applyAlignment="1">
      <alignment vertical="center" wrapText="1"/>
    </xf>
    <xf numFmtId="0" fontId="2"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4" fillId="5" borderId="16"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9" xfId="0" applyFont="1" applyFill="1" applyBorder="1" applyAlignment="1">
      <alignment horizontal="center" vertical="center"/>
    </xf>
    <xf numFmtId="0" fontId="8" fillId="6" borderId="31" xfId="0" applyFont="1" applyFill="1" applyBorder="1" applyAlignment="1">
      <alignment horizontal="right" vertical="center" wrapText="1"/>
    </xf>
    <xf numFmtId="0" fontId="8" fillId="6" borderId="32" xfId="0" applyFont="1" applyFill="1" applyBorder="1" applyAlignment="1">
      <alignment horizontal="right" vertical="center" wrapText="1"/>
    </xf>
    <xf numFmtId="0" fontId="8" fillId="6" borderId="33" xfId="0" applyFont="1" applyFill="1" applyBorder="1" applyAlignment="1">
      <alignment horizontal="right" vertical="center"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9" xfId="0" applyFont="1" applyFill="1" applyBorder="1" applyAlignment="1">
      <alignment horizontal="center"/>
    </xf>
    <xf numFmtId="0" fontId="4" fillId="5" borderId="25"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8" xfId="0" applyFont="1" applyFill="1" applyBorder="1" applyAlignment="1">
      <alignment horizontal="center" vertical="center"/>
    </xf>
    <xf numFmtId="0" fontId="4" fillId="5" borderId="4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8" fillId="7" borderId="13" xfId="0" applyFont="1" applyFill="1" applyBorder="1" applyAlignment="1">
      <alignment horizontal="right" vertical="center" wrapTex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8" xfId="0" applyFont="1" applyFill="1" applyBorder="1" applyAlignment="1">
      <alignment horizontal="center" vertical="center"/>
    </xf>
    <xf numFmtId="0" fontId="4" fillId="4" borderId="25" xfId="0" applyFont="1" applyFill="1" applyBorder="1" applyAlignment="1">
      <alignment horizontal="center"/>
    </xf>
    <xf numFmtId="0" fontId="4" fillId="4" borderId="26" xfId="0" applyFont="1" applyFill="1" applyBorder="1" applyAlignment="1">
      <alignment horizontal="center"/>
    </xf>
    <xf numFmtId="1" fontId="4" fillId="4" borderId="13" xfId="0" applyNumberFormat="1" applyFont="1" applyFill="1" applyBorder="1" applyAlignment="1">
      <alignment horizontal="center"/>
    </xf>
    <xf numFmtId="1" fontId="4" fillId="4" borderId="27" xfId="0" applyNumberFormat="1" applyFont="1" applyFill="1" applyBorder="1" applyAlignment="1">
      <alignment horizontal="center"/>
    </xf>
    <xf numFmtId="0" fontId="4" fillId="4" borderId="13" xfId="0" applyFont="1" applyFill="1" applyBorder="1" applyAlignment="1">
      <alignment horizontal="center"/>
    </xf>
    <xf numFmtId="0" fontId="4" fillId="4" borderId="27"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2" borderId="4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0" fillId="2" borderId="42" xfId="0" applyFill="1" applyBorder="1" applyAlignment="1">
      <alignment horizontal="center" vertical="center"/>
    </xf>
    <xf numFmtId="0" fontId="0" fillId="2" borderId="21" xfId="0" applyFill="1" applyBorder="1" applyAlignment="1">
      <alignment horizontal="center" vertical="center"/>
    </xf>
    <xf numFmtId="0" fontId="0" fillId="2" borderId="43" xfId="0" applyFill="1" applyBorder="1" applyAlignment="1">
      <alignment horizontal="center" vertical="center"/>
    </xf>
    <xf numFmtId="0" fontId="4" fillId="5" borderId="13"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0" fillId="2" borderId="14" xfId="0" applyFill="1" applyBorder="1" applyAlignment="1">
      <alignment horizontal="center"/>
    </xf>
    <xf numFmtId="0" fontId="0" fillId="2" borderId="20" xfId="0" applyFill="1" applyBorder="1" applyAlignment="1">
      <alignment horizont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4" borderId="56" xfId="0" applyFill="1" applyBorder="1" applyAlignment="1">
      <alignment horizontal="left" wrapText="1"/>
    </xf>
    <xf numFmtId="0" fontId="0" fillId="4" borderId="57" xfId="0" applyFill="1" applyBorder="1" applyAlignment="1">
      <alignment horizontal="left"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1" fontId="0" fillId="4" borderId="20" xfId="0" applyNumberFormat="1" applyFill="1" applyBorder="1" applyAlignment="1">
      <alignment horizontal="left"/>
    </xf>
    <xf numFmtId="1" fontId="0" fillId="4" borderId="54" xfId="0" applyNumberFormat="1" applyFill="1" applyBorder="1" applyAlignment="1">
      <alignment horizontal="left"/>
    </xf>
    <xf numFmtId="0" fontId="0" fillId="4" borderId="53" xfId="0" applyFill="1" applyBorder="1" applyAlignment="1">
      <alignment horizontal="left" vertical="top" wrapText="1"/>
    </xf>
    <xf numFmtId="0" fontId="0" fillId="4" borderId="59" xfId="0" applyFill="1" applyBorder="1" applyAlignment="1">
      <alignment horizontal="left" vertical="top" wrapText="1"/>
    </xf>
    <xf numFmtId="0" fontId="0" fillId="4" borderId="60" xfId="0" applyFill="1" applyBorder="1" applyAlignment="1">
      <alignment horizontal="left" vertical="top" wrapText="1"/>
    </xf>
    <xf numFmtId="0" fontId="1" fillId="0" borderId="47" xfId="0" applyFont="1" applyBorder="1" applyAlignment="1">
      <alignment horizontal="center" vertical="center" wrapText="1"/>
    </xf>
    <xf numFmtId="0" fontId="1"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5" xfId="0" applyFont="1" applyBorder="1" applyAlignment="1">
      <alignment horizontal="center" vertical="center" wrapText="1"/>
    </xf>
    <xf numFmtId="0" fontId="10" fillId="3" borderId="47"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2" borderId="5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44" xfId="0"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3" fillId="0" borderId="46" xfId="0" applyFont="1" applyBorder="1" applyAlignment="1">
      <alignment horizontal="center" vertical="center" wrapText="1"/>
    </xf>
    <xf numFmtId="0" fontId="10" fillId="3" borderId="4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J1_Grila_MGiuli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919BB-F090-184C-BC61-5F5E83A5EA24}">
  <dimension ref="B1:G63"/>
  <sheetViews>
    <sheetView topLeftCell="A23" workbookViewId="0">
      <selection activeCell="E12" sqref="E12:G12"/>
    </sheetView>
  </sheetViews>
  <sheetFormatPr baseColWidth="10" defaultColWidth="10.83203125" defaultRowHeight="16" x14ac:dyDescent="0.2"/>
  <cols>
    <col min="1" max="1" width="3.83203125" style="1" customWidth="1"/>
    <col min="2" max="2" width="10.83203125" style="1"/>
    <col min="3" max="3" width="60.33203125" style="1" customWidth="1"/>
    <col min="4" max="4" width="4.6640625" style="1" hidden="1" customWidth="1"/>
    <col min="5" max="6" width="20.6640625" style="1" customWidth="1"/>
    <col min="7" max="7" width="21.83203125" style="1" bestFit="1" customWidth="1"/>
    <col min="8" max="16384" width="10.83203125" style="1"/>
  </cols>
  <sheetData>
    <row r="1" spans="2:7" x14ac:dyDescent="0.2">
      <c r="B1" s="232"/>
      <c r="C1" s="232"/>
      <c r="D1" s="184"/>
      <c r="E1" s="38"/>
      <c r="F1" s="38"/>
      <c r="G1" s="8"/>
    </row>
    <row r="2" spans="2:7" ht="16" customHeight="1" x14ac:dyDescent="0.2">
      <c r="B2" s="182" t="s">
        <v>0</v>
      </c>
      <c r="C2" s="189"/>
      <c r="D2" s="188"/>
      <c r="E2" s="189"/>
      <c r="F2" s="189"/>
      <c r="G2" s="189"/>
    </row>
    <row r="3" spans="2:7" ht="16" customHeight="1" x14ac:dyDescent="0.2">
      <c r="B3" s="182" t="s">
        <v>138</v>
      </c>
      <c r="C3" s="189"/>
      <c r="D3" s="188"/>
      <c r="E3" s="189"/>
      <c r="F3" s="189"/>
      <c r="G3" s="189"/>
    </row>
    <row r="4" spans="2:7" ht="26" customHeight="1" x14ac:dyDescent="0.2">
      <c r="B4" s="182"/>
      <c r="C4" s="189"/>
      <c r="D4" s="188"/>
      <c r="E4" s="189"/>
      <c r="F4" s="189"/>
      <c r="G4" s="189"/>
    </row>
    <row r="5" spans="2:7" ht="34" customHeight="1" thickBot="1" x14ac:dyDescent="0.25">
      <c r="B5" s="245" t="s">
        <v>220</v>
      </c>
      <c r="C5" s="246"/>
      <c r="D5" s="246"/>
      <c r="E5" s="246"/>
      <c r="F5" s="246"/>
      <c r="G5" s="246"/>
    </row>
    <row r="6" spans="2:7" ht="20" thickBot="1" x14ac:dyDescent="0.3">
      <c r="B6" s="233" t="s">
        <v>180</v>
      </c>
      <c r="C6" s="234"/>
      <c r="D6" s="234"/>
      <c r="E6" s="234"/>
      <c r="F6" s="234"/>
      <c r="G6" s="235"/>
    </row>
    <row r="7" spans="2:7" x14ac:dyDescent="0.2">
      <c r="B7" s="236" t="s">
        <v>3</v>
      </c>
      <c r="C7" s="237"/>
      <c r="D7" s="185"/>
      <c r="E7" s="237">
        <f>'1.GENERAL'!E7:G7</f>
        <v>0</v>
      </c>
      <c r="F7" s="238"/>
      <c r="G7" s="239"/>
    </row>
    <row r="8" spans="2:7" x14ac:dyDescent="0.2">
      <c r="B8" s="240" t="s">
        <v>4</v>
      </c>
      <c r="C8" s="241"/>
      <c r="D8" s="186"/>
      <c r="E8" s="242">
        <f>'1.GENERAL'!E8:G8</f>
        <v>0</v>
      </c>
      <c r="F8" s="243"/>
      <c r="G8" s="244"/>
    </row>
    <row r="9" spans="2:7" x14ac:dyDescent="0.2">
      <c r="B9" s="250" t="s">
        <v>73</v>
      </c>
      <c r="C9" s="251"/>
      <c r="D9" s="183">
        <f>COUNTIF(E9,"DA")</f>
        <v>1</v>
      </c>
      <c r="E9" s="251" t="s">
        <v>8</v>
      </c>
      <c r="F9" s="243"/>
      <c r="G9" s="244"/>
    </row>
    <row r="10" spans="2:7" x14ac:dyDescent="0.2">
      <c r="B10" s="250" t="s">
        <v>52</v>
      </c>
      <c r="C10" s="251"/>
      <c r="D10" s="183"/>
      <c r="E10" s="251">
        <f>'1.GENERAL'!E10:G10</f>
        <v>0</v>
      </c>
      <c r="F10" s="243"/>
      <c r="G10" s="244"/>
    </row>
    <row r="11" spans="2:7" x14ac:dyDescent="0.2">
      <c r="B11" s="250" t="s">
        <v>5</v>
      </c>
      <c r="C11" s="251"/>
      <c r="D11" s="183"/>
      <c r="E11" s="251">
        <f>'1.GENERAL'!E11:G11</f>
        <v>0</v>
      </c>
      <c r="F11" s="243"/>
      <c r="G11" s="244"/>
    </row>
    <row r="12" spans="2:7" ht="17" thickBot="1" x14ac:dyDescent="0.25">
      <c r="B12" s="252" t="s">
        <v>179</v>
      </c>
      <c r="C12" s="253"/>
      <c r="D12" s="183">
        <f>COUNTIF(E12,"DA")</f>
        <v>0</v>
      </c>
      <c r="E12" s="254" t="s">
        <v>210</v>
      </c>
      <c r="F12" s="255"/>
      <c r="G12" s="256"/>
    </row>
    <row r="13" spans="2:7" ht="17" thickBot="1" x14ac:dyDescent="0.25">
      <c r="B13" s="257" t="s">
        <v>126</v>
      </c>
      <c r="C13" s="258"/>
      <c r="D13" s="126"/>
      <c r="E13" s="259">
        <f>'1.GENERAL'!E13:G13</f>
        <v>0</v>
      </c>
      <c r="F13" s="259"/>
      <c r="G13" s="260"/>
    </row>
    <row r="14" spans="2:7" ht="17" thickBot="1" x14ac:dyDescent="0.25">
      <c r="B14" s="261" t="s">
        <v>124</v>
      </c>
      <c r="C14" s="262"/>
      <c r="D14" s="129"/>
      <c r="E14" s="129"/>
      <c r="F14" s="129"/>
      <c r="G14" s="132"/>
    </row>
    <row r="15" spans="2:7" ht="17" thickBot="1" x14ac:dyDescent="0.25">
      <c r="B15" s="263"/>
      <c r="C15" s="264"/>
      <c r="D15" s="126"/>
      <c r="E15" s="128" t="s">
        <v>136</v>
      </c>
      <c r="F15" s="133">
        <v>123735</v>
      </c>
      <c r="G15" s="134"/>
    </row>
    <row r="16" spans="2:7" ht="17" thickBot="1" x14ac:dyDescent="0.25">
      <c r="B16" s="263"/>
      <c r="C16" s="264"/>
      <c r="D16" s="126"/>
      <c r="E16" s="128" t="s">
        <v>125</v>
      </c>
      <c r="F16" s="133">
        <f>IF(E13=123735,0,IF(E13&gt;123735,E13-123735,IF(E13&lt;123735,0)))</f>
        <v>0</v>
      </c>
      <c r="G16" s="135"/>
    </row>
    <row r="17" spans="2:7" ht="17" thickBot="1" x14ac:dyDescent="0.25">
      <c r="B17" s="265"/>
      <c r="C17" s="266"/>
      <c r="D17" s="126"/>
      <c r="E17" s="131"/>
      <c r="F17" s="131"/>
      <c r="G17" s="127"/>
    </row>
    <row r="18" spans="2:7" ht="17" thickBot="1" x14ac:dyDescent="0.25">
      <c r="B18" s="247" t="s">
        <v>120</v>
      </c>
      <c r="C18" s="248"/>
      <c r="D18" s="248"/>
      <c r="E18" s="248"/>
      <c r="F18" s="248"/>
      <c r="G18" s="249"/>
    </row>
    <row r="19" spans="2:7" ht="20" thickBot="1" x14ac:dyDescent="0.3">
      <c r="B19" s="269" t="s">
        <v>11</v>
      </c>
      <c r="C19" s="270"/>
      <c r="D19" s="270"/>
      <c r="E19" s="270"/>
      <c r="F19" s="270"/>
      <c r="G19" s="271"/>
    </row>
    <row r="20" spans="2:7" x14ac:dyDescent="0.2">
      <c r="B20" s="272" t="s">
        <v>134</v>
      </c>
      <c r="C20" s="273"/>
      <c r="D20" s="273"/>
      <c r="E20" s="273"/>
      <c r="F20" s="273"/>
      <c r="G20" s="274"/>
    </row>
    <row r="21" spans="2:7" x14ac:dyDescent="0.2">
      <c r="B21" s="275" t="str">
        <f>CONCATENATE('2.Grila F1'!G17,'2.Grila F1'!G18,'2.Grila F1'!G19,'2.Grila F1'!G20,'2.Grila F1'!G21)</f>
        <v>solicitantul a trimis Anexa A2.1 pe email; solicitantul a trimis Anexa A2.2 pe email; solicitantul a trimis Anexa A2.3 pe email; solicitantul a trimis Anexa A2.4 pe email; Persoana care a semnat planul de afacere este aceeasi cu solicitantul.</v>
      </c>
      <c r="C21" s="276"/>
      <c r="D21" s="276"/>
      <c r="E21" s="276"/>
      <c r="F21" s="277"/>
      <c r="G21" s="278"/>
    </row>
    <row r="22" spans="2:7" x14ac:dyDescent="0.2">
      <c r="B22" s="275"/>
      <c r="C22" s="276"/>
      <c r="D22" s="276"/>
      <c r="E22" s="276"/>
      <c r="F22" s="277"/>
      <c r="G22" s="278"/>
    </row>
    <row r="23" spans="2:7" ht="48" customHeight="1" thickBot="1" x14ac:dyDescent="0.25">
      <c r="B23" s="275"/>
      <c r="C23" s="276"/>
      <c r="D23" s="276"/>
      <c r="E23" s="276"/>
      <c r="F23" s="277"/>
      <c r="G23" s="278"/>
    </row>
    <row r="24" spans="2:7" ht="18" customHeight="1" thickBot="1" x14ac:dyDescent="0.25">
      <c r="B24" s="267" t="s">
        <v>40</v>
      </c>
      <c r="C24" s="268"/>
      <c r="D24" s="268"/>
      <c r="E24" s="268"/>
      <c r="F24" s="187"/>
      <c r="G24" s="44" t="str">
        <f>'2.Grila F1'!G23</f>
        <v>ADMIS</v>
      </c>
    </row>
    <row r="25" spans="2:7" ht="20" thickBot="1" x14ac:dyDescent="0.3">
      <c r="B25" s="269" t="s">
        <v>117</v>
      </c>
      <c r="C25" s="270"/>
      <c r="D25" s="270"/>
      <c r="E25" s="270"/>
      <c r="F25" s="270"/>
      <c r="G25" s="271"/>
    </row>
    <row r="26" spans="2:7" x14ac:dyDescent="0.2">
      <c r="B26" s="272" t="s">
        <v>134</v>
      </c>
      <c r="C26" s="273"/>
      <c r="D26" s="273"/>
      <c r="E26" s="273"/>
      <c r="F26" s="273"/>
      <c r="G26" s="274"/>
    </row>
    <row r="27" spans="2:7" x14ac:dyDescent="0.2">
      <c r="B27" s="275" t="str">
        <f>CONCATENATE('2.Grila F1'!G28,'2.Grila F1'!G29,'2.Grila F1'!G30,'2.Grila F1'!G31)</f>
        <v xml:space="preserve">Solicitantul face parte din categoria de GT - tineri NEETs - inregistrat si profilat SPO tip A- usor ocupabil; Solicitantul are domiciliu in regiunea Centru. Solicitantul este inregistrat in grupul tinta al proiectului. Solicitantul a absolvit cusul de competente antreprenoriale. </v>
      </c>
      <c r="C27" s="276"/>
      <c r="D27" s="276"/>
      <c r="E27" s="276"/>
      <c r="F27" s="277"/>
      <c r="G27" s="278"/>
    </row>
    <row r="28" spans="2:7" x14ac:dyDescent="0.2">
      <c r="B28" s="275"/>
      <c r="C28" s="276"/>
      <c r="D28" s="276"/>
      <c r="E28" s="276"/>
      <c r="F28" s="277"/>
      <c r="G28" s="278"/>
    </row>
    <row r="29" spans="2:7" ht="55" customHeight="1" thickBot="1" x14ac:dyDescent="0.25">
      <c r="B29" s="275"/>
      <c r="C29" s="276"/>
      <c r="D29" s="276"/>
      <c r="E29" s="276"/>
      <c r="F29" s="277"/>
      <c r="G29" s="278"/>
    </row>
    <row r="30" spans="2:7" ht="18" thickBot="1" x14ac:dyDescent="0.25">
      <c r="B30" s="267" t="s">
        <v>118</v>
      </c>
      <c r="C30" s="268"/>
      <c r="D30" s="268"/>
      <c r="E30" s="268"/>
      <c r="F30" s="187"/>
      <c r="G30" s="44" t="str">
        <f>'2.Grila F1'!G33</f>
        <v>ADMIS</v>
      </c>
    </row>
    <row r="31" spans="2:7" ht="20" thickBot="1" x14ac:dyDescent="0.3">
      <c r="B31" s="269" t="s">
        <v>15</v>
      </c>
      <c r="C31" s="270"/>
      <c r="D31" s="270"/>
      <c r="E31" s="270"/>
      <c r="F31" s="270"/>
      <c r="G31" s="271"/>
    </row>
    <row r="32" spans="2:7" x14ac:dyDescent="0.2">
      <c r="B32" s="272" t="s">
        <v>134</v>
      </c>
      <c r="C32" s="273"/>
      <c r="D32" s="273"/>
      <c r="E32" s="273"/>
      <c r="F32" s="273"/>
      <c r="G32" s="274"/>
    </row>
    <row r="33" spans="2:7" x14ac:dyDescent="0.2">
      <c r="B33" s="275" t="str">
        <f>CONCATENATE('2.Grila F1'!G38,'2.Grila F1'!G39,'2.Grila F1'!G40,'2.Grila F1'!G41,'2.Grila F1'!G42,'2.Grila F1'!G43,'2.Grila F1'!G44,'2.Grila F1'!G45,'2.Grila F1'!G46,'2.Grila F1'!G47,'2.Grila F1'!G48,'2.Grila F1'!G49)</f>
        <v xml:space="preserve">Solicitantul a semnat Anexa 2.4. Solicitantul a bifat NU in cadrul Planului de afacere Activitatea principala pt care se solicita finantare conf. Planului de afacere este cod CAEN .............. Se incadreaza in activitatile economice eligibile.Solicitantul a propus derularea activitatii planului de afacereREGIUNEA CENTRU. Valoarea ajutorului de minimis solicitat este de cuantum de 123735, incadrandu-se in limitele impuse prin Metodologie, avand si contributie proprie. Criteriu indeplinitSolicitantul a specificat in cadrul Planului de afacere ca durata de implementare a planului de afacere este e 12 luni. Solicitantul a specificat in cadrul Planului de afacere ca periaodade sustenabilitate a planului de afacere este e 6 luni. Cheltuielile propuse sunt conforme cu cele prevazute in metodologie. Planul de afacere cuprinde toate elemenetele obligatorii. Planul de afacere cuprinde masuri concrete pentru cel putin o tema secundara si cel putin o tema orizontala.Proiectul vizeaza exclusiv Regiunea CentruSolicitantul propune crearea a cel putin 1 loc de munca. </v>
      </c>
      <c r="C33" s="276"/>
      <c r="D33" s="276"/>
      <c r="E33" s="276"/>
      <c r="F33" s="277"/>
      <c r="G33" s="278"/>
    </row>
    <row r="34" spans="2:7" x14ac:dyDescent="0.2">
      <c r="B34" s="275"/>
      <c r="C34" s="276"/>
      <c r="D34" s="276"/>
      <c r="E34" s="276"/>
      <c r="F34" s="277"/>
      <c r="G34" s="278"/>
    </row>
    <row r="35" spans="2:7" ht="100" customHeight="1" thickBot="1" x14ac:dyDescent="0.25">
      <c r="B35" s="275"/>
      <c r="C35" s="276"/>
      <c r="D35" s="276"/>
      <c r="E35" s="276"/>
      <c r="F35" s="277"/>
      <c r="G35" s="278"/>
    </row>
    <row r="36" spans="2:7" ht="18" thickBot="1" x14ac:dyDescent="0.25">
      <c r="B36" s="267" t="s">
        <v>119</v>
      </c>
      <c r="C36" s="268"/>
      <c r="D36" s="268"/>
      <c r="E36" s="268"/>
      <c r="F36" s="187"/>
      <c r="G36" s="44" t="str">
        <f>'2.Grila F1'!G51</f>
        <v>ADMIS</v>
      </c>
    </row>
    <row r="37" spans="2:7" ht="17" thickBot="1" x14ac:dyDescent="0.25">
      <c r="B37" s="125"/>
      <c r="C37" s="8"/>
      <c r="D37" s="8"/>
      <c r="E37" s="8"/>
      <c r="F37" s="8"/>
      <c r="G37" s="10"/>
    </row>
    <row r="38" spans="2:7" ht="18" thickBot="1" x14ac:dyDescent="0.25">
      <c r="B38" s="267" t="s">
        <v>104</v>
      </c>
      <c r="C38" s="268"/>
      <c r="D38" s="268"/>
      <c r="E38" s="268"/>
      <c r="F38" s="187"/>
      <c r="G38" s="44" t="str">
        <f>'2.Grila F1'!D61</f>
        <v>ADMIS</v>
      </c>
    </row>
    <row r="39" spans="2:7" ht="17" thickBot="1" x14ac:dyDescent="0.25">
      <c r="B39" s="125"/>
      <c r="C39" s="8"/>
      <c r="D39" s="8"/>
      <c r="E39" s="8"/>
      <c r="F39" s="8"/>
      <c r="G39" s="10"/>
    </row>
    <row r="40" spans="2:7" ht="17" thickBot="1" x14ac:dyDescent="0.25">
      <c r="B40" s="247" t="s">
        <v>121</v>
      </c>
      <c r="C40" s="248"/>
      <c r="D40" s="248"/>
      <c r="E40" s="248"/>
      <c r="F40" s="248"/>
      <c r="G40" s="249"/>
    </row>
    <row r="41" spans="2:7" ht="18" thickBot="1" x14ac:dyDescent="0.25">
      <c r="B41" s="267" t="s">
        <v>122</v>
      </c>
      <c r="C41" s="268"/>
      <c r="D41" s="268"/>
      <c r="E41" s="268"/>
      <c r="F41" s="187"/>
      <c r="G41" s="44" t="str">
        <f>'3.Grila F2'!G65</f>
        <v>ADMIS</v>
      </c>
    </row>
    <row r="42" spans="2:7" ht="17" thickBot="1" x14ac:dyDescent="0.25">
      <c r="B42" s="267" t="s">
        <v>181</v>
      </c>
      <c r="C42" s="268"/>
      <c r="D42" s="268"/>
      <c r="E42" s="268"/>
      <c r="F42" s="281"/>
      <c r="G42" s="195">
        <f>'3.Grila F2'!G67</f>
        <v>90</v>
      </c>
    </row>
    <row r="43" spans="2:7" ht="17" thickBot="1" x14ac:dyDescent="0.25">
      <c r="B43" s="267" t="s">
        <v>208</v>
      </c>
      <c r="C43" s="268"/>
      <c r="D43" s="268"/>
      <c r="E43" s="268"/>
      <c r="F43" s="281"/>
      <c r="G43" s="195">
        <f>G42</f>
        <v>90</v>
      </c>
    </row>
    <row r="44" spans="2:7" ht="17" thickBot="1" x14ac:dyDescent="0.25">
      <c r="B44" s="267" t="s">
        <v>209</v>
      </c>
      <c r="C44" s="268"/>
      <c r="D44" s="268"/>
      <c r="E44" s="268"/>
      <c r="F44" s="281"/>
      <c r="G44" s="195">
        <f>G42</f>
        <v>90</v>
      </c>
    </row>
    <row r="45" spans="2:7" ht="17" thickBot="1" x14ac:dyDescent="0.25">
      <c r="B45" s="267" t="s">
        <v>111</v>
      </c>
      <c r="C45" s="268"/>
      <c r="D45" s="268"/>
      <c r="E45" s="268"/>
      <c r="F45" s="187"/>
      <c r="G45" s="195">
        <f>SUM(G42:G44)/3</f>
        <v>90</v>
      </c>
    </row>
    <row r="46" spans="2:7" ht="18" thickBot="1" x14ac:dyDescent="0.25">
      <c r="B46" s="267" t="s">
        <v>112</v>
      </c>
      <c r="C46" s="268"/>
      <c r="D46" s="268"/>
      <c r="E46" s="268"/>
      <c r="F46" s="187"/>
      <c r="G46" s="44" t="str">
        <f>IF(G45=PAR!I3,PAR!J3,IF(G45&lt;PAR!I4,PAR!J4,IF(G45&gt;=PAR!I5,PAR!J5)))</f>
        <v>ADMIS</v>
      </c>
    </row>
    <row r="49" spans="2:7" x14ac:dyDescent="0.2">
      <c r="B49" s="61"/>
      <c r="C49" s="21"/>
      <c r="D49" s="21"/>
      <c r="E49" s="21"/>
      <c r="F49" s="21"/>
      <c r="G49" s="36"/>
    </row>
    <row r="50" spans="2:7" x14ac:dyDescent="0.2">
      <c r="B50" s="282" t="s">
        <v>37</v>
      </c>
      <c r="C50" s="282"/>
      <c r="D50" s="226"/>
      <c r="E50" s="283">
        <v>44919</v>
      </c>
      <c r="F50" s="284"/>
      <c r="G50" s="284"/>
    </row>
    <row r="51" spans="2:7" x14ac:dyDescent="0.2">
      <c r="B51" s="279" t="s">
        <v>212</v>
      </c>
      <c r="C51" s="279"/>
      <c r="D51" s="225"/>
      <c r="E51" s="280" t="s">
        <v>175</v>
      </c>
      <c r="F51" s="280"/>
      <c r="G51" s="280"/>
    </row>
    <row r="52" spans="2:7" x14ac:dyDescent="0.2">
      <c r="B52" s="279" t="s">
        <v>213</v>
      </c>
      <c r="C52" s="279"/>
      <c r="D52" s="225"/>
      <c r="E52" s="280" t="str">
        <f>IF(E51=PAR!K3,PAR!L3,IF(E51=PAR!K4,PAR!L4,IF(E51=PAR!K5,PAR!L5)))</f>
        <v>Mircea Nicolae MUNTEANU</v>
      </c>
      <c r="F52" s="280"/>
      <c r="G52" s="280"/>
    </row>
    <row r="53" spans="2:7" x14ac:dyDescent="0.2">
      <c r="B53" s="282" t="s">
        <v>214</v>
      </c>
      <c r="C53" s="282"/>
      <c r="D53" s="285"/>
      <c r="E53" s="286"/>
      <c r="F53" s="286"/>
      <c r="G53" s="286"/>
    </row>
    <row r="54" spans="2:7" x14ac:dyDescent="0.2">
      <c r="B54" s="226"/>
      <c r="C54" s="226"/>
      <c r="D54" s="228"/>
      <c r="E54" s="227"/>
      <c r="F54" s="227"/>
      <c r="G54" s="227"/>
    </row>
    <row r="55" spans="2:7" x14ac:dyDescent="0.2">
      <c r="B55" s="282" t="s">
        <v>37</v>
      </c>
      <c r="C55" s="282"/>
      <c r="D55" s="226"/>
      <c r="E55" s="283">
        <v>44919</v>
      </c>
      <c r="F55" s="284"/>
      <c r="G55" s="284"/>
    </row>
    <row r="56" spans="2:7" x14ac:dyDescent="0.2">
      <c r="B56" s="279" t="s">
        <v>212</v>
      </c>
      <c r="C56" s="279"/>
      <c r="D56" s="225"/>
      <c r="E56" s="280" t="s">
        <v>177</v>
      </c>
      <c r="F56" s="280"/>
      <c r="G56" s="280"/>
    </row>
    <row r="57" spans="2:7" x14ac:dyDescent="0.2">
      <c r="B57" s="279" t="s">
        <v>213</v>
      </c>
      <c r="C57" s="279"/>
      <c r="D57" s="225"/>
      <c r="E57" s="280" t="str">
        <f>IF(E56=PAR!K3,PAR!L3,IF(E56=PAR!K4,PAR!L4,IF(E56=PAR!K5,PAR!L5)))</f>
        <v>Elena PELMUȘ</v>
      </c>
      <c r="F57" s="280"/>
      <c r="G57" s="280"/>
    </row>
    <row r="58" spans="2:7" x14ac:dyDescent="0.2">
      <c r="B58" s="282" t="s">
        <v>214</v>
      </c>
      <c r="C58" s="282"/>
      <c r="E58" s="287"/>
      <c r="F58" s="288"/>
      <c r="G58" s="288"/>
    </row>
    <row r="59" spans="2:7" x14ac:dyDescent="0.2">
      <c r="B59" s="226"/>
      <c r="C59" s="226"/>
    </row>
    <row r="60" spans="2:7" x14ac:dyDescent="0.2">
      <c r="B60" s="282" t="s">
        <v>37</v>
      </c>
      <c r="C60" s="282"/>
      <c r="D60" s="226"/>
      <c r="E60" s="283">
        <v>44919</v>
      </c>
      <c r="F60" s="284"/>
      <c r="G60" s="284"/>
    </row>
    <row r="61" spans="2:7" x14ac:dyDescent="0.2">
      <c r="B61" s="279" t="s">
        <v>212</v>
      </c>
      <c r="C61" s="279"/>
      <c r="D61" s="225"/>
      <c r="E61" s="280" t="s">
        <v>178</v>
      </c>
      <c r="F61" s="280"/>
      <c r="G61" s="280"/>
    </row>
    <row r="62" spans="2:7" x14ac:dyDescent="0.2">
      <c r="B62" s="279" t="s">
        <v>213</v>
      </c>
      <c r="C62" s="279"/>
      <c r="D62" s="225"/>
      <c r="E62" s="280">
        <f>IF(E61=PAR!K3,PAR!L3,IF(E61=PAR!K4,PAR!L4,IF(E61=PAR!K5,PAR!L5)))</f>
        <v>0</v>
      </c>
      <c r="F62" s="280"/>
      <c r="G62" s="280"/>
    </row>
    <row r="63" spans="2:7" x14ac:dyDescent="0.2">
      <c r="B63" s="282" t="s">
        <v>214</v>
      </c>
      <c r="C63" s="282"/>
      <c r="E63" s="287"/>
      <c r="F63" s="288"/>
      <c r="G63" s="288"/>
    </row>
  </sheetData>
  <mergeCells count="63">
    <mergeCell ref="B61:C61"/>
    <mergeCell ref="E61:G61"/>
    <mergeCell ref="B62:C62"/>
    <mergeCell ref="E62:G62"/>
    <mergeCell ref="B63:C63"/>
    <mergeCell ref="E63:G63"/>
    <mergeCell ref="B57:C57"/>
    <mergeCell ref="E57:G57"/>
    <mergeCell ref="B58:C58"/>
    <mergeCell ref="E58:G58"/>
    <mergeCell ref="B60:C60"/>
    <mergeCell ref="E60:G60"/>
    <mergeCell ref="B53:C53"/>
    <mergeCell ref="D53:G53"/>
    <mergeCell ref="B55:C55"/>
    <mergeCell ref="E55:G55"/>
    <mergeCell ref="B56:C56"/>
    <mergeCell ref="E56:G56"/>
    <mergeCell ref="B51:C51"/>
    <mergeCell ref="E51:G51"/>
    <mergeCell ref="B52:C52"/>
    <mergeCell ref="E52:G52"/>
    <mergeCell ref="B42:F42"/>
    <mergeCell ref="B43:F43"/>
    <mergeCell ref="B44:F44"/>
    <mergeCell ref="B50:C50"/>
    <mergeCell ref="E50:G50"/>
    <mergeCell ref="B38:E38"/>
    <mergeCell ref="B40:G40"/>
    <mergeCell ref="B41:E41"/>
    <mergeCell ref="B45:E45"/>
    <mergeCell ref="B46:E46"/>
    <mergeCell ref="B36:E36"/>
    <mergeCell ref="B19:G19"/>
    <mergeCell ref="B20:G20"/>
    <mergeCell ref="B21:G23"/>
    <mergeCell ref="B24:E24"/>
    <mergeCell ref="B25:G25"/>
    <mergeCell ref="B26:G26"/>
    <mergeCell ref="B27:G29"/>
    <mergeCell ref="B30:E30"/>
    <mergeCell ref="B31:G31"/>
    <mergeCell ref="B32:G32"/>
    <mergeCell ref="B33:G35"/>
    <mergeCell ref="B18:G18"/>
    <mergeCell ref="B9:C9"/>
    <mergeCell ref="E9:G9"/>
    <mergeCell ref="B10:C10"/>
    <mergeCell ref="E10:G10"/>
    <mergeCell ref="B11:C11"/>
    <mergeCell ref="E11:G11"/>
    <mergeCell ref="B12:C12"/>
    <mergeCell ref="E12:G12"/>
    <mergeCell ref="B13:C13"/>
    <mergeCell ref="E13:G13"/>
    <mergeCell ref="B14:C17"/>
    <mergeCell ref="B1:C1"/>
    <mergeCell ref="B6:G6"/>
    <mergeCell ref="B7:C7"/>
    <mergeCell ref="E7:G7"/>
    <mergeCell ref="B8:C8"/>
    <mergeCell ref="E8:G8"/>
    <mergeCell ref="B5:G5"/>
  </mergeCells>
  <hyperlinks>
    <hyperlink ref="B18:G18" location="'2.Grila F1'!A1" display=" FAZA 1" xr:uid="{004B2E3F-B9AC-3647-BCF6-9D44A5EED473}"/>
    <hyperlink ref="B40:G40" location="'3.Grila F2'!A1" display=" FAZA 2" xr:uid="{01481EF6-64EC-C046-971E-B35F7F140DDD}"/>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F5318F90-6B06-1243-8914-75104DD2FA3E}">
          <x14:formula1>
            <xm:f>PAR!$B$3:$B$4</xm:f>
          </x14:formula1>
          <xm:sqref>E9:G9</xm:sqref>
        </x14:dataValidation>
        <x14:dataValidation type="list" allowBlank="1" showInputMessage="1" showErrorMessage="1" xr:uid="{CBF97D1E-4530-984B-B283-0381B997DA9A}">
          <x14:formula1>
            <xm:f>PAR!$C$3:$C$5</xm:f>
          </x14:formula1>
          <xm:sqref>E12:G12</xm:sqref>
        </x14:dataValidation>
        <x14:dataValidation type="list" allowBlank="1" showInputMessage="1" showErrorMessage="1" xr:uid="{D2F4A4AF-13E5-E34F-83CA-7F45BA1A966D}">
          <x14:formula1>
            <xm:f>[MJ1_Grila_MGiuliano.xlsx]PAR!#REF!</xm:f>
          </x14:formula1>
          <xm:sqref>E61:G61 E56:G56 E51:G51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1F43D-C18A-FF4D-8FC7-F120408076C5}">
  <sheetPr>
    <pageSetUpPr fitToPage="1"/>
  </sheetPr>
  <dimension ref="B1:G50"/>
  <sheetViews>
    <sheetView zoomScale="80" zoomScaleNormal="80" workbookViewId="0">
      <selection activeCell="E7" sqref="E7:G7"/>
    </sheetView>
  </sheetViews>
  <sheetFormatPr baseColWidth="10" defaultColWidth="10.83203125" defaultRowHeight="16" x14ac:dyDescent="0.2"/>
  <cols>
    <col min="1" max="1" width="3.83203125" style="1" customWidth="1"/>
    <col min="2" max="2" width="10.83203125" style="1"/>
    <col min="3" max="3" width="60.33203125" style="1" customWidth="1"/>
    <col min="4" max="4" width="4.6640625" style="1" hidden="1" customWidth="1"/>
    <col min="5" max="6" width="20.6640625" style="1" customWidth="1"/>
    <col min="7" max="7" width="21.83203125" style="1" bestFit="1" customWidth="1"/>
    <col min="8" max="16384" width="10.83203125" style="1"/>
  </cols>
  <sheetData>
    <row r="1" spans="2:7" x14ac:dyDescent="0.2">
      <c r="B1" s="232"/>
      <c r="C1" s="232"/>
      <c r="D1" s="47"/>
      <c r="E1" s="38"/>
      <c r="F1" s="38"/>
      <c r="G1" s="8"/>
    </row>
    <row r="2" spans="2:7" ht="16" customHeight="1" x14ac:dyDescent="0.2">
      <c r="B2" s="182" t="s">
        <v>0</v>
      </c>
      <c r="C2" s="141"/>
      <c r="D2" s="140"/>
      <c r="E2" s="141"/>
      <c r="F2" s="141"/>
      <c r="G2" s="141"/>
    </row>
    <row r="3" spans="2:7" ht="16" customHeight="1" x14ac:dyDescent="0.2">
      <c r="B3" s="182" t="s">
        <v>138</v>
      </c>
      <c r="C3" s="141"/>
      <c r="D3" s="140"/>
      <c r="E3" s="141"/>
      <c r="F3" s="141"/>
      <c r="G3" s="141"/>
    </row>
    <row r="4" spans="2:7" ht="26" customHeight="1" x14ac:dyDescent="0.2">
      <c r="B4" s="182"/>
      <c r="C4" s="141"/>
      <c r="D4" s="140"/>
      <c r="E4" s="141"/>
      <c r="F4" s="141"/>
      <c r="G4" s="141"/>
    </row>
    <row r="5" spans="2:7" ht="32" customHeight="1" thickBot="1" x14ac:dyDescent="0.25">
      <c r="B5" s="245" t="s">
        <v>220</v>
      </c>
      <c r="C5" s="246"/>
      <c r="D5" s="246"/>
      <c r="E5" s="246"/>
      <c r="F5" s="246"/>
      <c r="G5" s="246"/>
    </row>
    <row r="6" spans="2:7" ht="20" thickBot="1" x14ac:dyDescent="0.3">
      <c r="B6" s="233" t="s">
        <v>123</v>
      </c>
      <c r="C6" s="234"/>
      <c r="D6" s="234"/>
      <c r="E6" s="234"/>
      <c r="F6" s="234"/>
      <c r="G6" s="235"/>
    </row>
    <row r="7" spans="2:7" x14ac:dyDescent="0.2">
      <c r="B7" s="236" t="s">
        <v>3</v>
      </c>
      <c r="C7" s="237"/>
      <c r="D7" s="48"/>
      <c r="E7" s="237"/>
      <c r="F7" s="238"/>
      <c r="G7" s="239"/>
    </row>
    <row r="8" spans="2:7" x14ac:dyDescent="0.2">
      <c r="B8" s="240" t="s">
        <v>4</v>
      </c>
      <c r="C8" s="241"/>
      <c r="D8" s="49"/>
      <c r="E8" s="242"/>
      <c r="F8" s="289"/>
      <c r="G8" s="290"/>
    </row>
    <row r="9" spans="2:7" x14ac:dyDescent="0.2">
      <c r="B9" s="250" t="s">
        <v>73</v>
      </c>
      <c r="C9" s="251"/>
      <c r="D9" s="50">
        <f>COUNTIF(E9,"DA")</f>
        <v>0</v>
      </c>
      <c r="E9" s="251"/>
      <c r="F9" s="243"/>
      <c r="G9" s="244"/>
    </row>
    <row r="10" spans="2:7" x14ac:dyDescent="0.2">
      <c r="B10" s="250" t="s">
        <v>52</v>
      </c>
      <c r="C10" s="251"/>
      <c r="D10" s="50"/>
      <c r="E10" s="251"/>
      <c r="F10" s="243"/>
      <c r="G10" s="244"/>
    </row>
    <row r="11" spans="2:7" ht="32" customHeight="1" x14ac:dyDescent="0.2">
      <c r="B11" s="250" t="s">
        <v>5</v>
      </c>
      <c r="C11" s="251"/>
      <c r="D11" s="50"/>
      <c r="E11" s="241"/>
      <c r="F11" s="291"/>
      <c r="G11" s="292"/>
    </row>
    <row r="12" spans="2:7" ht="17" thickBot="1" x14ac:dyDescent="0.25">
      <c r="B12" s="252" t="s">
        <v>179</v>
      </c>
      <c r="C12" s="253"/>
      <c r="D12" s="50">
        <f>COUNTIF(E12,"DA")</f>
        <v>0</v>
      </c>
      <c r="E12" s="254"/>
      <c r="F12" s="255"/>
      <c r="G12" s="256"/>
    </row>
    <row r="13" spans="2:7" ht="17" thickBot="1" x14ac:dyDescent="0.25">
      <c r="B13" s="257" t="s">
        <v>126</v>
      </c>
      <c r="C13" s="258"/>
      <c r="D13" s="126"/>
      <c r="E13" s="259"/>
      <c r="F13" s="259"/>
      <c r="G13" s="260"/>
    </row>
    <row r="14" spans="2:7" ht="17" thickBot="1" x14ac:dyDescent="0.25">
      <c r="B14" s="261" t="s">
        <v>124</v>
      </c>
      <c r="C14" s="262"/>
      <c r="D14" s="129"/>
      <c r="E14" s="129"/>
      <c r="F14" s="129"/>
      <c r="G14" s="132"/>
    </row>
    <row r="15" spans="2:7" ht="17" thickBot="1" x14ac:dyDescent="0.25">
      <c r="B15" s="263"/>
      <c r="C15" s="264"/>
      <c r="D15" s="126"/>
      <c r="E15" s="128" t="s">
        <v>136</v>
      </c>
      <c r="F15" s="133">
        <v>123735</v>
      </c>
      <c r="G15" s="134"/>
    </row>
    <row r="16" spans="2:7" ht="17" thickBot="1" x14ac:dyDescent="0.25">
      <c r="B16" s="263"/>
      <c r="C16" s="264"/>
      <c r="D16" s="126"/>
      <c r="E16" s="128" t="s">
        <v>125</v>
      </c>
      <c r="F16" s="133">
        <f>IF(E13=123735,0,IF(E13&gt;123735,E13-123735,IF(E13&lt;123735,0)))</f>
        <v>0</v>
      </c>
      <c r="G16" s="135"/>
    </row>
    <row r="17" spans="2:7" ht="17" thickBot="1" x14ac:dyDescent="0.25">
      <c r="B17" s="265"/>
      <c r="C17" s="266"/>
      <c r="D17" s="126"/>
      <c r="E17" s="131"/>
      <c r="F17" s="131"/>
      <c r="G17" s="127"/>
    </row>
    <row r="18" spans="2:7" ht="17" thickBot="1" x14ac:dyDescent="0.25">
      <c r="B18" s="247" t="s">
        <v>120</v>
      </c>
      <c r="C18" s="248"/>
      <c r="D18" s="248"/>
      <c r="E18" s="248"/>
      <c r="F18" s="248"/>
      <c r="G18" s="249"/>
    </row>
    <row r="19" spans="2:7" ht="20" thickBot="1" x14ac:dyDescent="0.3">
      <c r="B19" s="269" t="s">
        <v>11</v>
      </c>
      <c r="C19" s="270"/>
      <c r="D19" s="270"/>
      <c r="E19" s="270"/>
      <c r="F19" s="270"/>
      <c r="G19" s="271"/>
    </row>
    <row r="20" spans="2:7" x14ac:dyDescent="0.2">
      <c r="B20" s="272" t="s">
        <v>134</v>
      </c>
      <c r="C20" s="273"/>
      <c r="D20" s="273"/>
      <c r="E20" s="273"/>
      <c r="F20" s="273"/>
      <c r="G20" s="274"/>
    </row>
    <row r="21" spans="2:7" x14ac:dyDescent="0.2">
      <c r="B21" s="275" t="str">
        <f>CONCATENATE('2.Grila F1'!G17,'2.Grila F1'!G18,'2.Grila F1'!G19,'2.Grila F1'!G20,'2.Grila F1'!G21)</f>
        <v>solicitantul a trimis Anexa A2.1 pe email; solicitantul a trimis Anexa A2.2 pe email; solicitantul a trimis Anexa A2.3 pe email; solicitantul a trimis Anexa A2.4 pe email; Persoana care a semnat planul de afacere este aceeasi cu solicitantul.</v>
      </c>
      <c r="C21" s="276"/>
      <c r="D21" s="276"/>
      <c r="E21" s="276"/>
      <c r="F21" s="277"/>
      <c r="G21" s="278"/>
    </row>
    <row r="22" spans="2:7" x14ac:dyDescent="0.2">
      <c r="B22" s="275"/>
      <c r="C22" s="276"/>
      <c r="D22" s="276"/>
      <c r="E22" s="276"/>
      <c r="F22" s="277"/>
      <c r="G22" s="278"/>
    </row>
    <row r="23" spans="2:7" ht="48" customHeight="1" thickBot="1" x14ac:dyDescent="0.25">
      <c r="B23" s="275"/>
      <c r="C23" s="276"/>
      <c r="D23" s="276"/>
      <c r="E23" s="276"/>
      <c r="F23" s="277"/>
      <c r="G23" s="278"/>
    </row>
    <row r="24" spans="2:7" ht="18" customHeight="1" thickBot="1" x14ac:dyDescent="0.25">
      <c r="B24" s="267" t="s">
        <v>40</v>
      </c>
      <c r="C24" s="268"/>
      <c r="D24" s="268"/>
      <c r="E24" s="268"/>
      <c r="F24" s="130"/>
      <c r="G24" s="44" t="str">
        <f>'2.Grila F1'!G23</f>
        <v>ADMIS</v>
      </c>
    </row>
    <row r="25" spans="2:7" ht="20" thickBot="1" x14ac:dyDescent="0.3">
      <c r="B25" s="269" t="s">
        <v>117</v>
      </c>
      <c r="C25" s="270"/>
      <c r="D25" s="270"/>
      <c r="E25" s="270"/>
      <c r="F25" s="270"/>
      <c r="G25" s="271"/>
    </row>
    <row r="26" spans="2:7" x14ac:dyDescent="0.2">
      <c r="B26" s="272" t="s">
        <v>134</v>
      </c>
      <c r="C26" s="273"/>
      <c r="D26" s="273"/>
      <c r="E26" s="273"/>
      <c r="F26" s="273"/>
      <c r="G26" s="274"/>
    </row>
    <row r="27" spans="2:7" x14ac:dyDescent="0.2">
      <c r="B27" s="275" t="str">
        <f>CONCATENATE('2.Grila F1'!G28,'2.Grila F1'!G29,'2.Grila F1'!G30,'2.Grila F1'!G31)</f>
        <v xml:space="preserve">Solicitantul face parte din categoria de GT - tineri NEETs - inregistrat si profilat SPO tip A- usor ocupabil; Solicitantul are domiciliu in regiunea Centru. Solicitantul este inregistrat in grupul tinta al proiectului. Solicitantul a absolvit cusul de competente antreprenoriale. </v>
      </c>
      <c r="C27" s="276"/>
      <c r="D27" s="276"/>
      <c r="E27" s="276"/>
      <c r="F27" s="277"/>
      <c r="G27" s="278"/>
    </row>
    <row r="28" spans="2:7" x14ac:dyDescent="0.2">
      <c r="B28" s="275"/>
      <c r="C28" s="276"/>
      <c r="D28" s="276"/>
      <c r="E28" s="276"/>
      <c r="F28" s="277"/>
      <c r="G28" s="278"/>
    </row>
    <row r="29" spans="2:7" ht="55" customHeight="1" thickBot="1" x14ac:dyDescent="0.25">
      <c r="B29" s="275"/>
      <c r="C29" s="276"/>
      <c r="D29" s="276"/>
      <c r="E29" s="276"/>
      <c r="F29" s="277"/>
      <c r="G29" s="278"/>
    </row>
    <row r="30" spans="2:7" ht="18" thickBot="1" x14ac:dyDescent="0.25">
      <c r="B30" s="267" t="s">
        <v>118</v>
      </c>
      <c r="C30" s="268"/>
      <c r="D30" s="268"/>
      <c r="E30" s="268"/>
      <c r="F30" s="130"/>
      <c r="G30" s="44" t="str">
        <f>'2.Grila F1'!G33</f>
        <v>ADMIS</v>
      </c>
    </row>
    <row r="31" spans="2:7" ht="20" thickBot="1" x14ac:dyDescent="0.3">
      <c r="B31" s="269" t="s">
        <v>15</v>
      </c>
      <c r="C31" s="270"/>
      <c r="D31" s="270"/>
      <c r="E31" s="270"/>
      <c r="F31" s="270"/>
      <c r="G31" s="271"/>
    </row>
    <row r="32" spans="2:7" x14ac:dyDescent="0.2">
      <c r="B32" s="272" t="s">
        <v>134</v>
      </c>
      <c r="C32" s="273"/>
      <c r="D32" s="273"/>
      <c r="E32" s="273"/>
      <c r="F32" s="273"/>
      <c r="G32" s="274"/>
    </row>
    <row r="33" spans="2:7" x14ac:dyDescent="0.2">
      <c r="B33" s="275" t="str">
        <f>CONCATENATE('2.Grila F1'!G38,'2.Grila F1'!G39,'2.Grila F1'!G40,'2.Grila F1'!G41,'2.Grila F1'!G42,'2.Grila F1'!G43,'2.Grila F1'!G44,'2.Grila F1'!G45,'2.Grila F1'!G46,'2.Grila F1'!G47,'2.Grila F1'!G48,'2.Grila F1'!G49)</f>
        <v xml:space="preserve">Solicitantul a semnat Anexa 2.4. Solicitantul a bifat NU in cadrul Planului de afacere Activitatea principala pt care se solicita finantare conf. Planului de afacere este cod CAEN .............. Se incadreaza in activitatile economice eligibile.Solicitantul a propus derularea activitatii planului de afacereREGIUNEA CENTRU. Valoarea ajutorului de minimis solicitat este de cuantum de 123735, incadrandu-se in limitele impuse prin Metodologie, avand si contributie proprie. Criteriu indeplinitSolicitantul a specificat in cadrul Planului de afacere ca durata de implementare a planului de afacere este e 12 luni. Solicitantul a specificat in cadrul Planului de afacere ca periaodade sustenabilitate a planului de afacere este e 6 luni. Cheltuielile propuse sunt conforme cu cele prevazute in metodologie. Planul de afacere cuprinde toate elemenetele obligatorii. Planul de afacere cuprinde masuri concrete pentru cel putin o tema secundara si cel putin o tema orizontala.Proiectul vizeaza exclusiv Regiunea CentruSolicitantul propune crearea a cel putin 1 loc de munca. </v>
      </c>
      <c r="C33" s="276"/>
      <c r="D33" s="276"/>
      <c r="E33" s="276"/>
      <c r="F33" s="277"/>
      <c r="G33" s="278"/>
    </row>
    <row r="34" spans="2:7" x14ac:dyDescent="0.2">
      <c r="B34" s="275"/>
      <c r="C34" s="276"/>
      <c r="D34" s="276"/>
      <c r="E34" s="276"/>
      <c r="F34" s="277"/>
      <c r="G34" s="278"/>
    </row>
    <row r="35" spans="2:7" ht="119" customHeight="1" thickBot="1" x14ac:dyDescent="0.25">
      <c r="B35" s="275"/>
      <c r="C35" s="276"/>
      <c r="D35" s="276"/>
      <c r="E35" s="276"/>
      <c r="F35" s="277"/>
      <c r="G35" s="278"/>
    </row>
    <row r="36" spans="2:7" ht="18" thickBot="1" x14ac:dyDescent="0.25">
      <c r="B36" s="267" t="s">
        <v>119</v>
      </c>
      <c r="C36" s="268"/>
      <c r="D36" s="268"/>
      <c r="E36" s="268"/>
      <c r="F36" s="130"/>
      <c r="G36" s="44" t="str">
        <f>'2.Grila F1'!G51</f>
        <v>ADMIS</v>
      </c>
    </row>
    <row r="37" spans="2:7" ht="17" thickBot="1" x14ac:dyDescent="0.25">
      <c r="B37" s="125"/>
      <c r="C37" s="8"/>
      <c r="D37" s="8"/>
      <c r="E37" s="8"/>
      <c r="F37" s="8"/>
      <c r="G37" s="10"/>
    </row>
    <row r="38" spans="2:7" ht="18" thickBot="1" x14ac:dyDescent="0.25">
      <c r="B38" s="267" t="s">
        <v>104</v>
      </c>
      <c r="C38" s="268"/>
      <c r="D38" s="268"/>
      <c r="E38" s="268"/>
      <c r="F38" s="130"/>
      <c r="G38" s="44" t="str">
        <f>'2.Grila F1'!D61</f>
        <v>ADMIS</v>
      </c>
    </row>
    <row r="39" spans="2:7" ht="17" thickBot="1" x14ac:dyDescent="0.25">
      <c r="B39" s="125"/>
      <c r="C39" s="8"/>
      <c r="D39" s="8"/>
      <c r="E39" s="8"/>
      <c r="F39" s="8"/>
      <c r="G39" s="10"/>
    </row>
    <row r="40" spans="2:7" ht="17" thickBot="1" x14ac:dyDescent="0.25">
      <c r="B40" s="247" t="s">
        <v>121</v>
      </c>
      <c r="C40" s="248"/>
      <c r="D40" s="248"/>
      <c r="E40" s="248"/>
      <c r="F40" s="248"/>
      <c r="G40" s="249"/>
    </row>
    <row r="41" spans="2:7" ht="18" thickBot="1" x14ac:dyDescent="0.25">
      <c r="B41" s="267" t="s">
        <v>122</v>
      </c>
      <c r="C41" s="268"/>
      <c r="D41" s="268"/>
      <c r="E41" s="268"/>
      <c r="F41" s="130"/>
      <c r="G41" s="44" t="str">
        <f>'3.Grila F2'!G65</f>
        <v>ADMIS</v>
      </c>
    </row>
    <row r="42" spans="2:7" ht="17" thickBot="1" x14ac:dyDescent="0.25">
      <c r="B42" s="267" t="s">
        <v>111</v>
      </c>
      <c r="C42" s="268"/>
      <c r="D42" s="268"/>
      <c r="E42" s="268"/>
      <c r="F42" s="130"/>
      <c r="G42" s="195">
        <f>'3.Grila F2'!G67</f>
        <v>90</v>
      </c>
    </row>
    <row r="43" spans="2:7" ht="18" thickBot="1" x14ac:dyDescent="0.25">
      <c r="B43" s="267" t="s">
        <v>112</v>
      </c>
      <c r="C43" s="268"/>
      <c r="D43" s="268"/>
      <c r="E43" s="268"/>
      <c r="F43" s="130"/>
      <c r="G43" s="44" t="str">
        <f>'3.Grila F2'!G68</f>
        <v>ADMIS</v>
      </c>
    </row>
    <row r="46" spans="2:7" x14ac:dyDescent="0.2">
      <c r="B46" s="61"/>
      <c r="C46" s="21"/>
      <c r="D46" s="21"/>
      <c r="E46" s="21"/>
      <c r="F46" s="21"/>
      <c r="G46" s="36"/>
    </row>
    <row r="47" spans="2:7" x14ac:dyDescent="0.2">
      <c r="B47" s="282" t="s">
        <v>37</v>
      </c>
      <c r="C47" s="282"/>
      <c r="D47" s="51"/>
      <c r="E47" s="283">
        <v>44906</v>
      </c>
      <c r="F47" s="284"/>
      <c r="G47" s="284"/>
    </row>
    <row r="48" spans="2:7" x14ac:dyDescent="0.2">
      <c r="B48" s="279" t="s">
        <v>212</v>
      </c>
      <c r="C48" s="279"/>
      <c r="D48" s="52"/>
      <c r="E48" s="280" t="s">
        <v>175</v>
      </c>
      <c r="F48" s="280"/>
      <c r="G48" s="280"/>
    </row>
    <row r="49" spans="2:7" x14ac:dyDescent="0.2">
      <c r="B49" s="279" t="s">
        <v>213</v>
      </c>
      <c r="C49" s="279"/>
      <c r="D49" s="52"/>
      <c r="E49" s="280" t="str">
        <f>IF(E48=PAR!K3,PAR!L3,IF(E48=PAR!K4,PAR!L4,IF(E48=PAR!K5,PAR!L5)))</f>
        <v>Mircea Nicolae MUNTEANU</v>
      </c>
      <c r="F49" s="280"/>
      <c r="G49" s="280"/>
    </row>
    <row r="50" spans="2:7" x14ac:dyDescent="0.2">
      <c r="B50" s="282" t="s">
        <v>214</v>
      </c>
      <c r="C50" s="282"/>
    </row>
  </sheetData>
  <mergeCells count="43">
    <mergeCell ref="B50:C50"/>
    <mergeCell ref="B9:C9"/>
    <mergeCell ref="E9:G9"/>
    <mergeCell ref="B1:C1"/>
    <mergeCell ref="B6:G6"/>
    <mergeCell ref="B7:C7"/>
    <mergeCell ref="E7:G7"/>
    <mergeCell ref="B8:C8"/>
    <mergeCell ref="E8:G8"/>
    <mergeCell ref="B25:G25"/>
    <mergeCell ref="B26:G26"/>
    <mergeCell ref="B27:G29"/>
    <mergeCell ref="B10:C10"/>
    <mergeCell ref="E10:G10"/>
    <mergeCell ref="B11:C11"/>
    <mergeCell ref="E11:G11"/>
    <mergeCell ref="B47:C47"/>
    <mergeCell ref="B32:G32"/>
    <mergeCell ref="B33:G35"/>
    <mergeCell ref="B36:E36"/>
    <mergeCell ref="B38:E38"/>
    <mergeCell ref="B40:G40"/>
    <mergeCell ref="B41:E41"/>
    <mergeCell ref="B12:C12"/>
    <mergeCell ref="E12:G12"/>
    <mergeCell ref="B42:E42"/>
    <mergeCell ref="B43:E43"/>
    <mergeCell ref="B5:G5"/>
    <mergeCell ref="E49:G49"/>
    <mergeCell ref="B14:C17"/>
    <mergeCell ref="E13:G13"/>
    <mergeCell ref="E48:G48"/>
    <mergeCell ref="E47:G47"/>
    <mergeCell ref="B48:C48"/>
    <mergeCell ref="B30:E30"/>
    <mergeCell ref="B31:G31"/>
    <mergeCell ref="B18:G18"/>
    <mergeCell ref="B19:G19"/>
    <mergeCell ref="B20:G20"/>
    <mergeCell ref="B21:G23"/>
    <mergeCell ref="B24:E24"/>
    <mergeCell ref="B49:C49"/>
    <mergeCell ref="B13:C13"/>
  </mergeCells>
  <hyperlinks>
    <hyperlink ref="B18:G18" location="'2.Grila F1'!A1" display=" FAZA 1" xr:uid="{A5DBBFAF-AA43-8447-B037-FB6383AE5AEE}"/>
    <hyperlink ref="B40:G40" location="'3.Grila F2'!A1" display=" FAZA 2" xr:uid="{7EC95CD1-A5A3-2545-A6E5-AFDA21F33D69}"/>
  </hyperlinks>
  <pageMargins left="0.25" right="0.25" top="0.75" bottom="0.75" header="0.3" footer="0.3"/>
  <pageSetup paperSize="9" scale="62"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r:uid="{C485FA3E-78D2-CB4A-8ADD-57163B7E2BBC}">
          <x14:formula1>
            <xm:f>PAR!$C$3:$C$5</xm:f>
          </x14:formula1>
          <xm:sqref>E12:G12</xm:sqref>
        </x14:dataValidation>
        <x14:dataValidation type="list" allowBlank="1" showInputMessage="1" showErrorMessage="1" xr:uid="{E5229BFE-9C9C-4E40-8A2A-3D8C60798E63}">
          <x14:formula1>
            <xm:f>PAR!$B$3:$B$4</xm:f>
          </x14:formula1>
          <xm:sqref>E9:G9</xm:sqref>
        </x14:dataValidation>
        <x14:dataValidation type="list" allowBlank="1" showInputMessage="1" showErrorMessage="1" xr:uid="{90A72572-4E96-9940-836D-690E21540EF4}">
          <x14:formula1>
            <xm:f>PAR!$K$3:$K$5</xm:f>
          </x14:formula1>
          <xm:sqref>E48:G48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67"/>
  <sheetViews>
    <sheetView tabSelected="1" zoomScale="64" zoomScaleNormal="64" workbookViewId="0">
      <selection activeCell="G42" sqref="G42"/>
    </sheetView>
  </sheetViews>
  <sheetFormatPr baseColWidth="10" defaultColWidth="10.83203125" defaultRowHeight="16" x14ac:dyDescent="0.2"/>
  <cols>
    <col min="1" max="1" width="2.6640625" style="1" customWidth="1"/>
    <col min="2" max="2" width="6.83203125" style="57" customWidth="1"/>
    <col min="3" max="3" width="92.33203125" style="1" customWidth="1"/>
    <col min="4" max="4" width="14.33203125" style="37" customWidth="1"/>
    <col min="5" max="5" width="18.5" style="5" customWidth="1"/>
    <col min="6" max="6" width="13.33203125" style="3" customWidth="1"/>
    <col min="7" max="7" width="87.1640625" style="1" customWidth="1"/>
    <col min="8" max="16384" width="10.83203125" style="1"/>
  </cols>
  <sheetData>
    <row r="1" spans="2:7" ht="17" thickBot="1" x14ac:dyDescent="0.25"/>
    <row r="2" spans="2:7" ht="16" customHeight="1" x14ac:dyDescent="0.2">
      <c r="B2" s="295" t="s">
        <v>137</v>
      </c>
      <c r="C2" s="296"/>
      <c r="D2" s="296"/>
      <c r="E2" s="296"/>
      <c r="F2" s="296"/>
      <c r="G2" s="297"/>
    </row>
    <row r="3" spans="2:7" x14ac:dyDescent="0.2">
      <c r="B3" s="298"/>
      <c r="C3" s="299"/>
      <c r="D3" s="299"/>
      <c r="E3" s="299"/>
      <c r="F3" s="299"/>
      <c r="G3" s="300"/>
    </row>
    <row r="4" spans="2:7" x14ac:dyDescent="0.2">
      <c r="B4" s="293" t="s">
        <v>0</v>
      </c>
      <c r="C4" s="294"/>
      <c r="D4" s="38"/>
      <c r="E4" s="33"/>
      <c r="F4" s="22"/>
      <c r="G4" s="10"/>
    </row>
    <row r="5" spans="2:7" x14ac:dyDescent="0.2">
      <c r="B5" s="293" t="s">
        <v>138</v>
      </c>
      <c r="C5" s="294"/>
      <c r="D5" s="38"/>
      <c r="E5" s="33"/>
      <c r="F5" s="22"/>
      <c r="G5" s="10"/>
    </row>
    <row r="6" spans="2:7" x14ac:dyDescent="0.2">
      <c r="B6" s="293"/>
      <c r="C6" s="294"/>
      <c r="D6" s="38"/>
      <c r="E6" s="33"/>
      <c r="F6" s="22"/>
      <c r="G6" s="10"/>
    </row>
    <row r="7" spans="2:7" ht="42" customHeight="1" thickBot="1" x14ac:dyDescent="0.25">
      <c r="B7" s="245" t="s">
        <v>220</v>
      </c>
      <c r="C7" s="246"/>
      <c r="D7" s="246"/>
      <c r="E7" s="246"/>
      <c r="F7" s="246"/>
      <c r="G7" s="246"/>
    </row>
    <row r="8" spans="2:7" ht="20" thickBot="1" x14ac:dyDescent="0.3">
      <c r="B8" s="233" t="s">
        <v>2</v>
      </c>
      <c r="C8" s="234"/>
      <c r="D8" s="234"/>
      <c r="E8" s="234"/>
      <c r="F8" s="234"/>
      <c r="G8" s="235"/>
    </row>
    <row r="9" spans="2:7" ht="25" customHeight="1" x14ac:dyDescent="0.2">
      <c r="B9" s="236" t="s">
        <v>3</v>
      </c>
      <c r="C9" s="237"/>
      <c r="D9" s="237">
        <f>'1.GENERAL'!E7</f>
        <v>0</v>
      </c>
      <c r="E9" s="237"/>
      <c r="F9" s="237"/>
      <c r="G9" s="239"/>
    </row>
    <row r="10" spans="2:7" ht="25" customHeight="1" x14ac:dyDescent="0.2">
      <c r="B10" s="240" t="s">
        <v>4</v>
      </c>
      <c r="C10" s="241"/>
      <c r="D10" s="242">
        <f>'1.GENERAL'!E8</f>
        <v>0</v>
      </c>
      <c r="E10" s="242"/>
      <c r="F10" s="242"/>
      <c r="G10" s="290"/>
    </row>
    <row r="11" spans="2:7" ht="25" customHeight="1" x14ac:dyDescent="0.2">
      <c r="B11" s="250" t="s">
        <v>52</v>
      </c>
      <c r="C11" s="251"/>
      <c r="D11" s="251">
        <f>'1.GENERAL'!E10</f>
        <v>0</v>
      </c>
      <c r="E11" s="251"/>
      <c r="F11" s="251"/>
      <c r="G11" s="244"/>
    </row>
    <row r="12" spans="2:7" ht="25" customHeight="1" x14ac:dyDescent="0.2">
      <c r="B12" s="250" t="s">
        <v>5</v>
      </c>
      <c r="C12" s="251"/>
      <c r="D12" s="251">
        <f>'1.GENERAL'!E11</f>
        <v>0</v>
      </c>
      <c r="E12" s="251"/>
      <c r="F12" s="251"/>
      <c r="G12" s="244"/>
    </row>
    <row r="13" spans="2:7" ht="20" thickBot="1" x14ac:dyDescent="0.3">
      <c r="B13" s="311" t="s">
        <v>113</v>
      </c>
      <c r="C13" s="312"/>
      <c r="D13" s="312"/>
      <c r="E13" s="312"/>
      <c r="F13" s="312"/>
      <c r="G13" s="313"/>
    </row>
    <row r="14" spans="2:7" ht="20" thickBot="1" x14ac:dyDescent="0.3">
      <c r="B14" s="269" t="s">
        <v>11</v>
      </c>
      <c r="C14" s="270"/>
      <c r="D14" s="270"/>
      <c r="E14" s="270"/>
      <c r="F14" s="270"/>
      <c r="G14" s="271"/>
    </row>
    <row r="15" spans="2:7" s="5" customFormat="1" ht="48" customHeight="1" x14ac:dyDescent="0.2">
      <c r="B15" s="315" t="s">
        <v>6</v>
      </c>
      <c r="C15" s="316"/>
      <c r="D15" s="314" t="s">
        <v>7</v>
      </c>
      <c r="E15" s="314"/>
      <c r="F15" s="319" t="s">
        <v>134</v>
      </c>
      <c r="G15" s="320"/>
    </row>
    <row r="16" spans="2:7" ht="18" thickBot="1" x14ac:dyDescent="0.25">
      <c r="B16" s="317"/>
      <c r="C16" s="318"/>
      <c r="D16" s="30" t="s">
        <v>51</v>
      </c>
      <c r="E16" s="26" t="s">
        <v>43</v>
      </c>
      <c r="F16" s="30" t="s">
        <v>48</v>
      </c>
      <c r="G16" s="28" t="s">
        <v>49</v>
      </c>
    </row>
    <row r="17" spans="2:7" ht="29" customHeight="1" x14ac:dyDescent="0.2">
      <c r="B17" s="62" t="s">
        <v>69</v>
      </c>
      <c r="C17" s="53" t="s">
        <v>13</v>
      </c>
      <c r="D17" s="6" t="s">
        <v>8</v>
      </c>
      <c r="E17" s="55" t="s">
        <v>47</v>
      </c>
      <c r="F17" s="56" t="str">
        <f>IF(D17="DA","-",IF(D17="N/A","-",IF(D17="NU","DA")))</f>
        <v>-</v>
      </c>
      <c r="G17" s="55" t="s">
        <v>191</v>
      </c>
    </row>
    <row r="18" spans="2:7" ht="29" customHeight="1" x14ac:dyDescent="0.2">
      <c r="B18" s="62" t="s">
        <v>70</v>
      </c>
      <c r="C18" s="11" t="s">
        <v>127</v>
      </c>
      <c r="D18" s="6" t="s">
        <v>8</v>
      </c>
      <c r="E18" s="55" t="s">
        <v>47</v>
      </c>
      <c r="F18" s="41" t="str">
        <f t="shared" ref="F18:F19" si="0">IF(D18="DA","-",IF(D18="N/A","-",IF(D18="NU","DA")))</f>
        <v>-</v>
      </c>
      <c r="G18" s="55" t="s">
        <v>192</v>
      </c>
    </row>
    <row r="19" spans="2:7" ht="29" customHeight="1" x14ac:dyDescent="0.2">
      <c r="B19" s="62" t="s">
        <v>71</v>
      </c>
      <c r="C19" s="11" t="s">
        <v>128</v>
      </c>
      <c r="D19" s="6" t="s">
        <v>8</v>
      </c>
      <c r="E19" s="55" t="s">
        <v>47</v>
      </c>
      <c r="F19" s="41" t="str">
        <f t="shared" si="0"/>
        <v>-</v>
      </c>
      <c r="G19" s="55" t="s">
        <v>193</v>
      </c>
    </row>
    <row r="20" spans="2:7" ht="29" customHeight="1" x14ac:dyDescent="0.2">
      <c r="B20" s="62" t="s">
        <v>72</v>
      </c>
      <c r="C20" s="11" t="s">
        <v>129</v>
      </c>
      <c r="D20" s="6" t="s">
        <v>8</v>
      </c>
      <c r="E20" s="7" t="s">
        <v>47</v>
      </c>
      <c r="F20" s="41" t="str">
        <f>IF(D20="DA","-",IF(D20="N/A","-",IF(D20="NU","DA")))</f>
        <v>-</v>
      </c>
      <c r="G20" s="55" t="s">
        <v>194</v>
      </c>
    </row>
    <row r="21" spans="2:7" ht="22" customHeight="1" x14ac:dyDescent="0.2">
      <c r="B21" s="63" t="s">
        <v>130</v>
      </c>
      <c r="C21" s="42" t="s">
        <v>10</v>
      </c>
      <c r="D21" s="6" t="s">
        <v>8</v>
      </c>
      <c r="E21" s="34" t="s">
        <v>47</v>
      </c>
      <c r="F21" s="43" t="str">
        <f>IF(D21="DA","-",IF(D21="N/A","-",IF(D21="NU","DA")))</f>
        <v>-</v>
      </c>
      <c r="G21" s="55" t="s">
        <v>190</v>
      </c>
    </row>
    <row r="22" spans="2:7" ht="28" customHeight="1" thickBot="1" x14ac:dyDescent="0.25">
      <c r="B22" s="321" t="s">
        <v>64</v>
      </c>
      <c r="C22" s="321"/>
      <c r="D22" s="321"/>
      <c r="E22" s="321"/>
      <c r="F22" s="321"/>
      <c r="G22" s="23">
        <f>COUNTIF(D17:D21,"NU")</f>
        <v>0</v>
      </c>
    </row>
    <row r="23" spans="2:7" ht="22" customHeight="1" thickBot="1" x14ac:dyDescent="0.25">
      <c r="B23" s="308" t="s">
        <v>40</v>
      </c>
      <c r="C23" s="309"/>
      <c r="D23" s="309"/>
      <c r="E23" s="309"/>
      <c r="F23" s="310"/>
      <c r="G23" s="44" t="str">
        <f>IF(G22=0,"ADMIS","RESPINS")</f>
        <v>ADMIS</v>
      </c>
    </row>
    <row r="24" spans="2:7" ht="17" thickBot="1" x14ac:dyDescent="0.25">
      <c r="B24" s="58"/>
      <c r="C24" s="12"/>
      <c r="D24" s="39"/>
      <c r="E24" s="33"/>
      <c r="F24" s="22"/>
      <c r="G24" s="8"/>
    </row>
    <row r="25" spans="2:7" ht="19" x14ac:dyDescent="0.25">
      <c r="B25" s="301" t="s">
        <v>12</v>
      </c>
      <c r="C25" s="302"/>
      <c r="D25" s="302"/>
      <c r="E25" s="302"/>
      <c r="F25" s="302"/>
      <c r="G25" s="303"/>
    </row>
    <row r="26" spans="2:7" ht="47" customHeight="1" x14ac:dyDescent="0.2">
      <c r="B26" s="304" t="s">
        <v>6</v>
      </c>
      <c r="C26" s="305"/>
      <c r="D26" s="339" t="s">
        <v>14</v>
      </c>
      <c r="E26" s="339"/>
      <c r="F26" s="339" t="s">
        <v>134</v>
      </c>
      <c r="G26" s="340"/>
    </row>
    <row r="27" spans="2:7" ht="18" thickBot="1" x14ac:dyDescent="0.25">
      <c r="B27" s="306"/>
      <c r="C27" s="307"/>
      <c r="D27" s="27" t="s">
        <v>48</v>
      </c>
      <c r="E27" s="26" t="s">
        <v>43</v>
      </c>
      <c r="F27" s="27" t="s">
        <v>48</v>
      </c>
      <c r="G27" s="28" t="s">
        <v>49</v>
      </c>
    </row>
    <row r="28" spans="2:7" s="5" customFormat="1" ht="28" customHeight="1" x14ac:dyDescent="0.2">
      <c r="B28" s="18" t="s">
        <v>65</v>
      </c>
      <c r="C28" s="13" t="s">
        <v>131</v>
      </c>
      <c r="D28" s="6" t="s">
        <v>8</v>
      </c>
      <c r="E28" s="7" t="s">
        <v>47</v>
      </c>
      <c r="F28" s="41" t="str">
        <f t="shared" ref="F28" si="1">IF(D28="DA","-",IF(D28="N/A","-",IF(D28="NU","DA")))</f>
        <v>-</v>
      </c>
      <c r="G28" s="13" t="s">
        <v>195</v>
      </c>
    </row>
    <row r="29" spans="2:7" s="2" customFormat="1" ht="34" customHeight="1" x14ac:dyDescent="0.2">
      <c r="B29" s="18" t="s">
        <v>66</v>
      </c>
      <c r="C29" s="14" t="s">
        <v>221</v>
      </c>
      <c r="D29" s="6" t="s">
        <v>8</v>
      </c>
      <c r="E29" s="7" t="s">
        <v>47</v>
      </c>
      <c r="F29" s="41" t="str">
        <f t="shared" ref="F29:F31" si="2">IF(D29="DA","-",IF(D29="N/A","-",IF(D29="NU","DA")))</f>
        <v>-</v>
      </c>
      <c r="G29" s="14" t="s">
        <v>230</v>
      </c>
    </row>
    <row r="30" spans="2:7" s="2" customFormat="1" ht="34" customHeight="1" x14ac:dyDescent="0.2">
      <c r="B30" s="18" t="s">
        <v>67</v>
      </c>
      <c r="C30" s="14" t="s">
        <v>132</v>
      </c>
      <c r="D30" s="6" t="s">
        <v>8</v>
      </c>
      <c r="E30" s="7" t="s">
        <v>47</v>
      </c>
      <c r="F30" s="41" t="str">
        <f t="shared" si="2"/>
        <v>-</v>
      </c>
      <c r="G30" s="14" t="s">
        <v>232</v>
      </c>
    </row>
    <row r="31" spans="2:7" s="2" customFormat="1" ht="45" customHeight="1" x14ac:dyDescent="0.2">
      <c r="B31" s="18" t="s">
        <v>68</v>
      </c>
      <c r="C31" s="15" t="s">
        <v>133</v>
      </c>
      <c r="D31" s="6" t="s">
        <v>8</v>
      </c>
      <c r="E31" s="7" t="s">
        <v>47</v>
      </c>
      <c r="F31" s="41" t="str">
        <f t="shared" si="2"/>
        <v>-</v>
      </c>
      <c r="G31" s="15" t="s">
        <v>231</v>
      </c>
    </row>
    <row r="32" spans="2:7" s="2" customFormat="1" ht="28" customHeight="1" thickBot="1" x14ac:dyDescent="0.25">
      <c r="B32" s="321" t="s">
        <v>63</v>
      </c>
      <c r="C32" s="321"/>
      <c r="D32" s="321"/>
      <c r="E32" s="321"/>
      <c r="F32" s="321"/>
      <c r="G32" s="23">
        <f>COUNTIF(D28:D31,"NU")</f>
        <v>0</v>
      </c>
    </row>
    <row r="33" spans="2:7" ht="21" customHeight="1" thickBot="1" x14ac:dyDescent="0.25">
      <c r="B33" s="308" t="s">
        <v>39</v>
      </c>
      <c r="C33" s="309"/>
      <c r="D33" s="309"/>
      <c r="E33" s="309"/>
      <c r="F33" s="310"/>
      <c r="G33" s="44" t="str">
        <f>IF(G32=0,"ADMIS","RESPINS")</f>
        <v>ADMIS</v>
      </c>
    </row>
    <row r="34" spans="2:7" ht="17" thickBot="1" x14ac:dyDescent="0.25"/>
    <row r="35" spans="2:7" ht="20" thickBot="1" x14ac:dyDescent="0.3">
      <c r="B35" s="269" t="s">
        <v>15</v>
      </c>
      <c r="C35" s="270"/>
      <c r="D35" s="270"/>
      <c r="E35" s="270"/>
      <c r="F35" s="270"/>
      <c r="G35" s="271"/>
    </row>
    <row r="36" spans="2:7" ht="45" customHeight="1" x14ac:dyDescent="0.2">
      <c r="B36" s="315" t="s">
        <v>6</v>
      </c>
      <c r="C36" s="316"/>
      <c r="D36" s="314" t="s">
        <v>14</v>
      </c>
      <c r="E36" s="314"/>
      <c r="F36" s="341" t="s">
        <v>134</v>
      </c>
      <c r="G36" s="342"/>
    </row>
    <row r="37" spans="2:7" ht="18" thickBot="1" x14ac:dyDescent="0.25">
      <c r="B37" s="317"/>
      <c r="C37" s="318"/>
      <c r="D37" s="30" t="s">
        <v>48</v>
      </c>
      <c r="E37" s="26" t="s">
        <v>43</v>
      </c>
      <c r="F37" s="30" t="s">
        <v>48</v>
      </c>
      <c r="G37" s="28" t="s">
        <v>49</v>
      </c>
    </row>
    <row r="38" spans="2:7" ht="55" customHeight="1" x14ac:dyDescent="0.2">
      <c r="B38" s="24" t="s">
        <v>16</v>
      </c>
      <c r="C38" s="17" t="s">
        <v>182</v>
      </c>
      <c r="D38" s="54" t="s">
        <v>8</v>
      </c>
      <c r="E38" s="55" t="s">
        <v>47</v>
      </c>
      <c r="F38" s="56" t="str">
        <f t="shared" ref="F38:F49" si="3">IF(D38="DA","-",IF(D38="N/A","-",IF(D38="NU","DA")))</f>
        <v>-</v>
      </c>
      <c r="G38" s="25" t="s">
        <v>203</v>
      </c>
    </row>
    <row r="39" spans="2:7" ht="51" customHeight="1" x14ac:dyDescent="0.2">
      <c r="B39" s="18" t="s">
        <v>24</v>
      </c>
      <c r="C39" s="14" t="s">
        <v>17</v>
      </c>
      <c r="D39" s="6" t="s">
        <v>8</v>
      </c>
      <c r="E39" s="7" t="s">
        <v>47</v>
      </c>
      <c r="F39" s="41" t="str">
        <f t="shared" si="3"/>
        <v>-</v>
      </c>
      <c r="G39" s="13" t="s">
        <v>202</v>
      </c>
    </row>
    <row r="40" spans="2:7" ht="32" customHeight="1" x14ac:dyDescent="0.2">
      <c r="B40" s="18" t="s">
        <v>25</v>
      </c>
      <c r="C40" s="14" t="s">
        <v>18</v>
      </c>
      <c r="D40" s="6" t="s">
        <v>8</v>
      </c>
      <c r="E40" s="7" t="s">
        <v>47</v>
      </c>
      <c r="F40" s="41" t="str">
        <f t="shared" si="3"/>
        <v>-</v>
      </c>
      <c r="G40" s="14" t="s">
        <v>234</v>
      </c>
    </row>
    <row r="41" spans="2:7" ht="32" customHeight="1" x14ac:dyDescent="0.2">
      <c r="B41" s="18" t="s">
        <v>26</v>
      </c>
      <c r="C41" s="14" t="s">
        <v>222</v>
      </c>
      <c r="D41" s="6" t="s">
        <v>8</v>
      </c>
      <c r="E41" s="7" t="s">
        <v>47</v>
      </c>
      <c r="F41" s="41" t="str">
        <f t="shared" si="3"/>
        <v>-</v>
      </c>
      <c r="G41" s="14" t="s">
        <v>233</v>
      </c>
    </row>
    <row r="42" spans="2:7" ht="32" customHeight="1" x14ac:dyDescent="0.2">
      <c r="B42" s="18" t="s">
        <v>27</v>
      </c>
      <c r="C42" s="14" t="s">
        <v>19</v>
      </c>
      <c r="D42" s="6" t="s">
        <v>8</v>
      </c>
      <c r="E42" s="7" t="s">
        <v>47</v>
      </c>
      <c r="F42" s="41" t="str">
        <f t="shared" si="3"/>
        <v>-</v>
      </c>
      <c r="G42" s="14" t="s">
        <v>183</v>
      </c>
    </row>
    <row r="43" spans="2:7" ht="32" customHeight="1" x14ac:dyDescent="0.2">
      <c r="B43" s="18" t="s">
        <v>28</v>
      </c>
      <c r="C43" s="14" t="s">
        <v>20</v>
      </c>
      <c r="D43" s="6" t="s">
        <v>8</v>
      </c>
      <c r="E43" s="7" t="s">
        <v>47</v>
      </c>
      <c r="F43" s="41" t="str">
        <f t="shared" si="3"/>
        <v>-</v>
      </c>
      <c r="G43" s="14" t="s">
        <v>196</v>
      </c>
    </row>
    <row r="44" spans="2:7" ht="32" customHeight="1" x14ac:dyDescent="0.2">
      <c r="B44" s="18" t="s">
        <v>29</v>
      </c>
      <c r="C44" s="14" t="s">
        <v>21</v>
      </c>
      <c r="D44" s="6" t="s">
        <v>8</v>
      </c>
      <c r="E44" s="7" t="s">
        <v>47</v>
      </c>
      <c r="F44" s="41" t="str">
        <f t="shared" si="3"/>
        <v>-</v>
      </c>
      <c r="G44" s="14" t="s">
        <v>197</v>
      </c>
    </row>
    <row r="45" spans="2:7" ht="32" customHeight="1" x14ac:dyDescent="0.2">
      <c r="B45" s="18" t="s">
        <v>30</v>
      </c>
      <c r="C45" s="14" t="s">
        <v>22</v>
      </c>
      <c r="D45" s="6" t="s">
        <v>8</v>
      </c>
      <c r="E45" s="7" t="s">
        <v>47</v>
      </c>
      <c r="F45" s="41" t="str">
        <f t="shared" si="3"/>
        <v>-</v>
      </c>
      <c r="G45" s="14" t="s">
        <v>198</v>
      </c>
    </row>
    <row r="46" spans="2:7" ht="32" customHeight="1" x14ac:dyDescent="0.2">
      <c r="B46" s="18" t="s">
        <v>31</v>
      </c>
      <c r="C46" s="14" t="s">
        <v>23</v>
      </c>
      <c r="D46" s="6" t="s">
        <v>8</v>
      </c>
      <c r="E46" s="7" t="s">
        <v>47</v>
      </c>
      <c r="F46" s="41" t="str">
        <f t="shared" si="3"/>
        <v>-</v>
      </c>
      <c r="G46" s="14" t="s">
        <v>199</v>
      </c>
    </row>
    <row r="47" spans="2:7" ht="32" customHeight="1" x14ac:dyDescent="0.2">
      <c r="B47" s="18" t="s">
        <v>32</v>
      </c>
      <c r="C47" s="14" t="s">
        <v>184</v>
      </c>
      <c r="D47" s="6" t="s">
        <v>8</v>
      </c>
      <c r="E47" s="7" t="s">
        <v>47</v>
      </c>
      <c r="F47" s="41" t="str">
        <f t="shared" si="3"/>
        <v>-</v>
      </c>
      <c r="G47" s="17" t="s">
        <v>200</v>
      </c>
    </row>
    <row r="48" spans="2:7" ht="32" customHeight="1" x14ac:dyDescent="0.2">
      <c r="B48" s="18" t="s">
        <v>33</v>
      </c>
      <c r="C48" s="14" t="s">
        <v>223</v>
      </c>
      <c r="D48" s="6" t="s">
        <v>8</v>
      </c>
      <c r="E48" s="7" t="s">
        <v>47</v>
      </c>
      <c r="F48" s="41" t="str">
        <f t="shared" si="3"/>
        <v>-</v>
      </c>
      <c r="G48" s="17" t="s">
        <v>224</v>
      </c>
    </row>
    <row r="49" spans="2:7" ht="32" customHeight="1" x14ac:dyDescent="0.2">
      <c r="B49" s="29" t="s">
        <v>34</v>
      </c>
      <c r="C49" s="15" t="s">
        <v>135</v>
      </c>
      <c r="D49" s="6" t="s">
        <v>8</v>
      </c>
      <c r="E49" s="7" t="s">
        <v>47</v>
      </c>
      <c r="F49" s="41" t="str">
        <f t="shared" si="3"/>
        <v>-</v>
      </c>
      <c r="G49" s="16" t="s">
        <v>201</v>
      </c>
    </row>
    <row r="50" spans="2:7" ht="23" customHeight="1" thickBot="1" x14ac:dyDescent="0.25">
      <c r="B50" s="321" t="s">
        <v>62</v>
      </c>
      <c r="C50" s="321"/>
      <c r="D50" s="321"/>
      <c r="E50" s="321"/>
      <c r="F50" s="321"/>
      <c r="G50" s="23">
        <f>COUNTIF(D38:D49,"NU")</f>
        <v>0</v>
      </c>
    </row>
    <row r="51" spans="2:7" ht="22" customHeight="1" thickBot="1" x14ac:dyDescent="0.25">
      <c r="B51" s="308" t="s">
        <v>38</v>
      </c>
      <c r="C51" s="309"/>
      <c r="D51" s="309"/>
      <c r="E51" s="309"/>
      <c r="F51" s="310"/>
      <c r="G51" s="44" t="str">
        <f>IF(G50=0,"ADMIS","RESPINS")</f>
        <v>ADMIS</v>
      </c>
    </row>
    <row r="52" spans="2:7" ht="22" customHeight="1" x14ac:dyDescent="0.2">
      <c r="B52" s="19"/>
      <c r="C52" s="19"/>
      <c r="D52" s="20"/>
      <c r="E52" s="19"/>
      <c r="F52" s="20"/>
      <c r="G52" s="20"/>
    </row>
    <row r="53" spans="2:7" ht="22" customHeight="1" thickBot="1" x14ac:dyDescent="0.25">
      <c r="B53" s="19"/>
      <c r="C53" s="19"/>
      <c r="D53" s="20"/>
      <c r="E53" s="19"/>
      <c r="F53" s="20"/>
      <c r="G53" s="20"/>
    </row>
    <row r="54" spans="2:7" ht="28" customHeight="1" x14ac:dyDescent="0.2">
      <c r="B54" s="236" t="s">
        <v>3</v>
      </c>
      <c r="C54" s="237"/>
      <c r="D54" s="325">
        <f>D9</f>
        <v>0</v>
      </c>
      <c r="E54" s="325"/>
      <c r="F54" s="325"/>
      <c r="G54" s="326"/>
    </row>
    <row r="55" spans="2:7" ht="28" customHeight="1" x14ac:dyDescent="0.2">
      <c r="B55" s="240" t="s">
        <v>4</v>
      </c>
      <c r="C55" s="241"/>
      <c r="D55" s="327">
        <f>D10</f>
        <v>0</v>
      </c>
      <c r="E55" s="327"/>
      <c r="F55" s="327"/>
      <c r="G55" s="328"/>
    </row>
    <row r="56" spans="2:7" ht="28" customHeight="1" x14ac:dyDescent="0.2">
      <c r="B56" s="250" t="s">
        <v>52</v>
      </c>
      <c r="C56" s="251"/>
      <c r="D56" s="329">
        <f>D11</f>
        <v>0</v>
      </c>
      <c r="E56" s="329"/>
      <c r="F56" s="329"/>
      <c r="G56" s="330"/>
    </row>
    <row r="57" spans="2:7" ht="28" customHeight="1" thickBot="1" x14ac:dyDescent="0.25">
      <c r="B57" s="252" t="s">
        <v>5</v>
      </c>
      <c r="C57" s="253"/>
      <c r="D57" s="331">
        <f>D12</f>
        <v>0</v>
      </c>
      <c r="E57" s="331"/>
      <c r="F57" s="331"/>
      <c r="G57" s="332"/>
    </row>
    <row r="58" spans="2:7" ht="17" thickBot="1" x14ac:dyDescent="0.25"/>
    <row r="59" spans="2:7" ht="26" hidden="1" customHeight="1" x14ac:dyDescent="0.2">
      <c r="B59" s="59" t="s">
        <v>35</v>
      </c>
      <c r="C59" s="45"/>
      <c r="D59" s="333" t="s">
        <v>53</v>
      </c>
      <c r="E59" s="334"/>
      <c r="F59" s="334"/>
      <c r="G59" s="335"/>
    </row>
    <row r="60" spans="2:7" ht="27" hidden="1" thickBot="1" x14ac:dyDescent="0.25">
      <c r="B60" s="60"/>
      <c r="C60" s="46"/>
      <c r="D60" s="336" t="str">
        <f>CONCATENATE(G23,G33,G51)</f>
        <v>ADMISADMISADMIS</v>
      </c>
      <c r="E60" s="337"/>
      <c r="F60" s="337"/>
      <c r="G60" s="338"/>
    </row>
    <row r="61" spans="2:7" ht="38" customHeight="1" thickBot="1" x14ac:dyDescent="0.25">
      <c r="B61" s="322" t="s">
        <v>116</v>
      </c>
      <c r="C61" s="324"/>
      <c r="D61" s="322" t="str">
        <f>IF('2.Grila F1'!D60=PAR!E3,PAR!G3,IF('2.Grila F1'!D60=PAR!E4,PAR!G4,IF('2.Grila F1'!D60=PAR!E5,PAR!G5,IF('2.Grila F1'!D60=PAR!E6,PAR!G6,IF('2.Grila F1'!D60=PAR!E7,PAR!G7,IF('2.Grila F1'!D60=PAR!E8,PAR!G8))))))</f>
        <v>ADMIS</v>
      </c>
      <c r="E61" s="323"/>
      <c r="F61" s="323"/>
      <c r="G61" s="324"/>
    </row>
    <row r="63" spans="2:7" x14ac:dyDescent="0.2">
      <c r="B63" s="61"/>
      <c r="C63" s="21"/>
      <c r="D63" s="40"/>
      <c r="E63" s="35"/>
      <c r="F63" s="36"/>
      <c r="G63" s="21"/>
    </row>
    <row r="64" spans="2:7" ht="29" customHeight="1" x14ac:dyDescent="0.2">
      <c r="B64" s="282" t="s">
        <v>37</v>
      </c>
      <c r="C64" s="282"/>
      <c r="D64" s="285">
        <v>44919</v>
      </c>
      <c r="E64" s="286"/>
      <c r="F64" s="286"/>
      <c r="G64" s="286"/>
    </row>
    <row r="65" spans="2:7" ht="38" customHeight="1" x14ac:dyDescent="0.2">
      <c r="B65" s="279" t="s">
        <v>212</v>
      </c>
      <c r="C65" s="279"/>
      <c r="D65" s="343" t="str">
        <f>'1.GENERAL'!E48</f>
        <v>Membru juriu 1</v>
      </c>
      <c r="E65" s="344"/>
      <c r="F65" s="344"/>
      <c r="G65" s="344"/>
    </row>
    <row r="66" spans="2:7" ht="45" customHeight="1" x14ac:dyDescent="0.2">
      <c r="B66" s="279" t="s">
        <v>213</v>
      </c>
      <c r="C66" s="279"/>
      <c r="D66" s="343" t="str">
        <f>IF(D65=PAR!K3,PAR!L3,IF(D65=PAR!K4,PAR!L4,IF(D65=PAR!K5,PAR!L5)))</f>
        <v>Mircea Nicolae MUNTEANU</v>
      </c>
      <c r="E66" s="344"/>
      <c r="F66" s="344"/>
      <c r="G66" s="344"/>
    </row>
    <row r="67" spans="2:7" x14ac:dyDescent="0.2">
      <c r="B67" s="282" t="s">
        <v>214</v>
      </c>
      <c r="C67" s="282"/>
    </row>
  </sheetData>
  <mergeCells count="52">
    <mergeCell ref="B67:C67"/>
    <mergeCell ref="B33:F33"/>
    <mergeCell ref="F26:G26"/>
    <mergeCell ref="B54:C54"/>
    <mergeCell ref="B51:F51"/>
    <mergeCell ref="B35:G35"/>
    <mergeCell ref="B36:C37"/>
    <mergeCell ref="D36:E36"/>
    <mergeCell ref="F36:G36"/>
    <mergeCell ref="B64:C64"/>
    <mergeCell ref="D64:G64"/>
    <mergeCell ref="B65:C65"/>
    <mergeCell ref="D65:G65"/>
    <mergeCell ref="B66:C66"/>
    <mergeCell ref="D66:G66"/>
    <mergeCell ref="F15:G15"/>
    <mergeCell ref="B22:F22"/>
    <mergeCell ref="D61:G61"/>
    <mergeCell ref="D54:G54"/>
    <mergeCell ref="B55:C55"/>
    <mergeCell ref="D55:G55"/>
    <mergeCell ref="B56:C56"/>
    <mergeCell ref="D56:G56"/>
    <mergeCell ref="B57:C57"/>
    <mergeCell ref="D57:G57"/>
    <mergeCell ref="B61:C61"/>
    <mergeCell ref="D59:G59"/>
    <mergeCell ref="D60:G60"/>
    <mergeCell ref="D26:E26"/>
    <mergeCell ref="B32:F32"/>
    <mergeCell ref="B50:F50"/>
    <mergeCell ref="B25:G25"/>
    <mergeCell ref="B26:C27"/>
    <mergeCell ref="B9:C9"/>
    <mergeCell ref="B10:C10"/>
    <mergeCell ref="B8:G8"/>
    <mergeCell ref="B23:F23"/>
    <mergeCell ref="D9:G9"/>
    <mergeCell ref="D10:G10"/>
    <mergeCell ref="D11:G11"/>
    <mergeCell ref="D12:G12"/>
    <mergeCell ref="B13:G13"/>
    <mergeCell ref="B14:G14"/>
    <mergeCell ref="D15:E15"/>
    <mergeCell ref="B15:C16"/>
    <mergeCell ref="B11:C11"/>
    <mergeCell ref="B12:C12"/>
    <mergeCell ref="B4:C4"/>
    <mergeCell ref="B5:C5"/>
    <mergeCell ref="B6:C6"/>
    <mergeCell ref="B2:G3"/>
    <mergeCell ref="B7:G7"/>
  </mergeCells>
  <pageMargins left="0.25" right="0.25" top="0.75" bottom="0.75" header="0.3" footer="0.3"/>
  <pageSetup paperSize="9" scale="35"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CA4A6214-456C-CE46-B497-E152AA98013F}">
          <x14:formula1>
            <xm:f>PAR!$D$3:$D$5</xm:f>
          </x14:formula1>
          <xm:sqref>D38:D49 D17:D21 D28:D31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8F17-7EDB-2049-960D-AE9C381C5BE8}">
  <dimension ref="B1:G74"/>
  <sheetViews>
    <sheetView topLeftCell="A59" zoomScale="85" zoomScaleNormal="85" workbookViewId="0">
      <selection activeCell="H66" sqref="H66"/>
    </sheetView>
  </sheetViews>
  <sheetFormatPr baseColWidth="10" defaultColWidth="10.83203125" defaultRowHeight="16" x14ac:dyDescent="0.2"/>
  <cols>
    <col min="1" max="1" width="3.33203125" style="1" customWidth="1"/>
    <col min="2" max="2" width="10.83203125" style="1"/>
    <col min="3" max="3" width="66.33203125" style="1" customWidth="1"/>
    <col min="4" max="4" width="11" style="1" customWidth="1"/>
    <col min="5" max="5" width="34.83203125" style="2" hidden="1" customWidth="1"/>
    <col min="6" max="6" width="10.83203125" style="196"/>
    <col min="7" max="7" width="25.83203125" style="1" customWidth="1"/>
    <col min="8" max="16384" width="10.83203125" style="1"/>
  </cols>
  <sheetData>
    <row r="1" spans="2:7" ht="17" thickBot="1" x14ac:dyDescent="0.25"/>
    <row r="2" spans="2:7" ht="16" customHeight="1" x14ac:dyDescent="0.2">
      <c r="B2" s="136" t="s">
        <v>1</v>
      </c>
      <c r="C2" s="137"/>
      <c r="D2" s="4"/>
      <c r="E2" s="108"/>
      <c r="F2" s="197"/>
      <c r="G2" s="9"/>
    </row>
    <row r="3" spans="2:7" x14ac:dyDescent="0.2">
      <c r="B3" s="151"/>
      <c r="C3" s="152"/>
      <c r="D3" s="124"/>
      <c r="E3" s="109"/>
      <c r="F3" s="198"/>
      <c r="G3" s="10"/>
    </row>
    <row r="4" spans="2:7" ht="16" customHeight="1" x14ac:dyDescent="0.2">
      <c r="B4" s="372" t="s">
        <v>0</v>
      </c>
      <c r="C4" s="373"/>
      <c r="D4" s="373"/>
      <c r="E4" s="373"/>
      <c r="F4" s="373"/>
      <c r="G4" s="374"/>
    </row>
    <row r="5" spans="2:7" ht="16" customHeight="1" x14ac:dyDescent="0.2">
      <c r="B5" s="372" t="s">
        <v>138</v>
      </c>
      <c r="C5" s="373"/>
      <c r="D5" s="373"/>
      <c r="E5" s="373"/>
      <c r="F5" s="373"/>
      <c r="G5" s="374"/>
    </row>
    <row r="6" spans="2:7" ht="16" customHeight="1" x14ac:dyDescent="0.2">
      <c r="B6" s="372" t="s">
        <v>220</v>
      </c>
      <c r="C6" s="373"/>
      <c r="D6" s="373"/>
      <c r="E6" s="373"/>
      <c r="F6" s="373"/>
      <c r="G6" s="374"/>
    </row>
    <row r="7" spans="2:7" ht="17" thickBot="1" x14ac:dyDescent="0.25">
      <c r="B7" s="245"/>
      <c r="C7" s="246"/>
      <c r="D7" s="246"/>
      <c r="E7" s="246"/>
      <c r="F7" s="246"/>
      <c r="G7" s="375"/>
    </row>
    <row r="8" spans="2:7" ht="19" customHeight="1" thickBot="1" x14ac:dyDescent="0.25">
      <c r="B8" s="351" t="s">
        <v>115</v>
      </c>
      <c r="C8" s="352"/>
      <c r="D8" s="352"/>
      <c r="E8" s="352"/>
      <c r="F8" s="352"/>
      <c r="G8" s="353"/>
    </row>
    <row r="9" spans="2:7" ht="24" customHeight="1" x14ac:dyDescent="0.2">
      <c r="B9" s="168" t="s">
        <v>3</v>
      </c>
      <c r="C9" s="154"/>
      <c r="D9" s="154">
        <f>'1.GENERAL'!E7</f>
        <v>0</v>
      </c>
      <c r="E9" s="154"/>
      <c r="F9" s="199"/>
      <c r="G9" s="169"/>
    </row>
    <row r="10" spans="2:7" ht="24" customHeight="1" x14ac:dyDescent="0.2">
      <c r="B10" s="354" t="s">
        <v>4</v>
      </c>
      <c r="C10" s="355"/>
      <c r="D10" s="289">
        <f>'1.GENERAL'!E8</f>
        <v>0</v>
      </c>
      <c r="E10" s="359"/>
      <c r="F10" s="359"/>
      <c r="G10" s="360"/>
    </row>
    <row r="11" spans="2:7" ht="24" customHeight="1" x14ac:dyDescent="0.2">
      <c r="B11" s="164" t="s">
        <v>52</v>
      </c>
      <c r="C11" s="155"/>
      <c r="D11" s="155">
        <f>'1.GENERAL'!E10</f>
        <v>0</v>
      </c>
      <c r="E11" s="155"/>
      <c r="F11" s="200"/>
      <c r="G11" s="166"/>
    </row>
    <row r="12" spans="2:7" ht="24" customHeight="1" thickBot="1" x14ac:dyDescent="0.25">
      <c r="B12" s="165" t="s">
        <v>5</v>
      </c>
      <c r="C12" s="156"/>
      <c r="D12" s="156">
        <f>'1.GENERAL'!E11</f>
        <v>0</v>
      </c>
      <c r="E12" s="156"/>
      <c r="F12" s="201"/>
      <c r="G12" s="167"/>
    </row>
    <row r="13" spans="2:7" ht="23" customHeight="1" thickBot="1" x14ac:dyDescent="0.25">
      <c r="B13" s="351" t="s">
        <v>114</v>
      </c>
      <c r="C13" s="352"/>
      <c r="D13" s="352"/>
      <c r="E13" s="352"/>
      <c r="F13" s="352"/>
      <c r="G13" s="353"/>
    </row>
    <row r="14" spans="2:7" ht="33" customHeight="1" thickBot="1" x14ac:dyDescent="0.25">
      <c r="B14" s="377" t="s">
        <v>74</v>
      </c>
      <c r="C14" s="378"/>
      <c r="D14" s="92" t="s">
        <v>75</v>
      </c>
      <c r="E14" s="64" t="s">
        <v>76</v>
      </c>
      <c r="F14" s="202" t="s">
        <v>103</v>
      </c>
      <c r="G14" s="138" t="s">
        <v>102</v>
      </c>
    </row>
    <row r="15" spans="2:7" ht="33" customHeight="1" thickBot="1" x14ac:dyDescent="0.25">
      <c r="B15" s="379" t="s">
        <v>77</v>
      </c>
      <c r="C15" s="380"/>
      <c r="D15" s="65">
        <v>5</v>
      </c>
      <c r="E15" s="66" t="s">
        <v>78</v>
      </c>
      <c r="F15" s="203">
        <v>5</v>
      </c>
      <c r="G15" s="110"/>
    </row>
    <row r="16" spans="2:7" ht="51" customHeight="1" thickBot="1" x14ac:dyDescent="0.25">
      <c r="B16" s="82" t="s">
        <v>139</v>
      </c>
      <c r="C16" s="139" t="s">
        <v>79</v>
      </c>
      <c r="D16" s="104">
        <f>D17+D21</f>
        <v>20</v>
      </c>
      <c r="E16" s="67"/>
      <c r="F16" s="204">
        <f>F17+F21</f>
        <v>20</v>
      </c>
      <c r="G16" s="111"/>
    </row>
    <row r="17" spans="2:7" ht="49" thickBot="1" x14ac:dyDescent="0.25">
      <c r="B17" s="68" t="s">
        <v>80</v>
      </c>
      <c r="C17" s="69" t="s">
        <v>140</v>
      </c>
      <c r="D17" s="70">
        <v>10</v>
      </c>
      <c r="E17" s="64" t="s">
        <v>81</v>
      </c>
      <c r="F17" s="205">
        <f>SUM(F18:F20)</f>
        <v>10</v>
      </c>
      <c r="G17" s="111"/>
    </row>
    <row r="18" spans="2:7" ht="81" thickBot="1" x14ac:dyDescent="0.25">
      <c r="B18" s="170"/>
      <c r="C18" s="78" t="s">
        <v>141</v>
      </c>
      <c r="D18" s="79">
        <v>0</v>
      </c>
      <c r="E18" s="142"/>
      <c r="F18" s="206"/>
      <c r="G18" s="111"/>
    </row>
    <row r="19" spans="2:7" ht="81" thickBot="1" x14ac:dyDescent="0.25">
      <c r="B19" s="171"/>
      <c r="C19" s="78" t="s">
        <v>142</v>
      </c>
      <c r="D19" s="80" t="s">
        <v>92</v>
      </c>
      <c r="E19" s="144"/>
      <c r="F19" s="206"/>
      <c r="G19" s="111"/>
    </row>
    <row r="20" spans="2:7" ht="81" thickBot="1" x14ac:dyDescent="0.25">
      <c r="B20" s="171"/>
      <c r="C20" s="78" t="s">
        <v>143</v>
      </c>
      <c r="D20" s="81">
        <v>10</v>
      </c>
      <c r="E20" s="77" t="s">
        <v>78</v>
      </c>
      <c r="F20" s="206">
        <v>10</v>
      </c>
      <c r="G20" s="191" t="s">
        <v>226</v>
      </c>
    </row>
    <row r="21" spans="2:7" ht="49" thickBot="1" x14ac:dyDescent="0.25">
      <c r="B21" s="74" t="s">
        <v>82</v>
      </c>
      <c r="C21" s="69" t="s">
        <v>83</v>
      </c>
      <c r="D21" s="70">
        <v>10</v>
      </c>
      <c r="E21" s="150"/>
      <c r="F21" s="205">
        <f>SUM(F22:F24)</f>
        <v>10</v>
      </c>
      <c r="G21" s="111"/>
    </row>
    <row r="22" spans="2:7" ht="49" thickBot="1" x14ac:dyDescent="0.25">
      <c r="B22" s="366"/>
      <c r="C22" s="78" t="s">
        <v>144</v>
      </c>
      <c r="D22" s="79">
        <v>0</v>
      </c>
      <c r="E22" s="71"/>
      <c r="F22" s="206"/>
      <c r="G22" s="111"/>
    </row>
    <row r="23" spans="2:7" ht="49" thickBot="1" x14ac:dyDescent="0.25">
      <c r="B23" s="381"/>
      <c r="C23" s="78" t="s">
        <v>145</v>
      </c>
      <c r="D23" s="80" t="s">
        <v>146</v>
      </c>
      <c r="E23" s="71"/>
      <c r="F23" s="206"/>
      <c r="G23" s="111"/>
    </row>
    <row r="24" spans="2:7" ht="65" thickBot="1" x14ac:dyDescent="0.25">
      <c r="B24" s="367"/>
      <c r="C24" s="78" t="s">
        <v>147</v>
      </c>
      <c r="D24" s="81">
        <v>10</v>
      </c>
      <c r="E24" s="71"/>
      <c r="F24" s="206">
        <v>10</v>
      </c>
      <c r="G24" s="191" t="s">
        <v>225</v>
      </c>
    </row>
    <row r="25" spans="2:7" ht="33" thickBot="1" x14ac:dyDescent="0.25">
      <c r="B25" s="82" t="s">
        <v>84</v>
      </c>
      <c r="C25" s="172" t="s">
        <v>85</v>
      </c>
      <c r="D25" s="104">
        <f>D26+D30+D37+D41</f>
        <v>55</v>
      </c>
      <c r="E25" s="145"/>
      <c r="F25" s="204">
        <f>F26+F30+F37+F41</f>
        <v>50</v>
      </c>
      <c r="G25" s="111"/>
    </row>
    <row r="26" spans="2:7" ht="49" thickBot="1" x14ac:dyDescent="0.25">
      <c r="B26" s="84" t="s">
        <v>86</v>
      </c>
      <c r="C26" s="85" t="s">
        <v>87</v>
      </c>
      <c r="D26" s="76">
        <f>D27+D29+D28</f>
        <v>15</v>
      </c>
      <c r="E26" s="83"/>
      <c r="F26" s="207">
        <f>SUM(F27:F29)</f>
        <v>15</v>
      </c>
      <c r="G26" s="111"/>
    </row>
    <row r="27" spans="2:7" ht="86" thickBot="1" x14ac:dyDescent="0.25">
      <c r="B27" s="142"/>
      <c r="C27" s="86" t="s">
        <v>148</v>
      </c>
      <c r="D27" s="87">
        <v>5</v>
      </c>
      <c r="E27" s="107" t="s">
        <v>81</v>
      </c>
      <c r="F27" s="208">
        <v>5</v>
      </c>
      <c r="G27" s="231" t="s">
        <v>206</v>
      </c>
    </row>
    <row r="28" spans="2:7" ht="86" thickBot="1" x14ac:dyDescent="0.25">
      <c r="B28" s="143"/>
      <c r="C28" s="72" t="s">
        <v>149</v>
      </c>
      <c r="D28" s="101">
        <v>5</v>
      </c>
      <c r="E28" s="142"/>
      <c r="F28" s="208">
        <v>5</v>
      </c>
      <c r="G28" s="190" t="s">
        <v>185</v>
      </c>
    </row>
    <row r="29" spans="2:7" ht="52" thickBot="1" x14ac:dyDescent="0.25">
      <c r="B29" s="143"/>
      <c r="C29" s="88" t="s">
        <v>150</v>
      </c>
      <c r="D29" s="89">
        <v>5</v>
      </c>
      <c r="E29" s="143"/>
      <c r="F29" s="209">
        <v>5</v>
      </c>
      <c r="G29" s="231" t="s">
        <v>205</v>
      </c>
    </row>
    <row r="30" spans="2:7" ht="33" thickBot="1" x14ac:dyDescent="0.25">
      <c r="B30" s="90" t="s">
        <v>88</v>
      </c>
      <c r="C30" s="91" t="s">
        <v>89</v>
      </c>
      <c r="D30" s="70">
        <f>D31+D32+D35</f>
        <v>20</v>
      </c>
      <c r="E30" s="143"/>
      <c r="F30" s="205">
        <f>SUM(F31:F35)</f>
        <v>20</v>
      </c>
      <c r="G30" s="111"/>
    </row>
    <row r="31" spans="2:7" ht="35" thickBot="1" x14ac:dyDescent="0.25">
      <c r="B31" s="368"/>
      <c r="C31" s="93" t="s">
        <v>151</v>
      </c>
      <c r="D31" s="87">
        <v>5</v>
      </c>
      <c r="E31" s="143"/>
      <c r="F31" s="209">
        <v>5</v>
      </c>
      <c r="G31" s="190" t="s">
        <v>186</v>
      </c>
    </row>
    <row r="32" spans="2:7" ht="86" thickBot="1" x14ac:dyDescent="0.25">
      <c r="B32" s="382"/>
      <c r="C32" s="94" t="s">
        <v>152</v>
      </c>
      <c r="D32" s="89">
        <v>5</v>
      </c>
      <c r="E32" s="144"/>
      <c r="F32" s="208">
        <v>5</v>
      </c>
      <c r="G32" s="231" t="s">
        <v>219</v>
      </c>
    </row>
    <row r="33" spans="2:7" ht="33" thickBot="1" x14ac:dyDescent="0.25">
      <c r="B33" s="382"/>
      <c r="C33" s="95" t="s">
        <v>153</v>
      </c>
      <c r="D33" s="87" t="s">
        <v>91</v>
      </c>
      <c r="E33" s="116" t="s">
        <v>90</v>
      </c>
      <c r="F33" s="209"/>
      <c r="G33" s="111"/>
    </row>
    <row r="34" spans="2:7" ht="33" thickBot="1" x14ac:dyDescent="0.25">
      <c r="B34" s="382"/>
      <c r="C34" s="96" t="s">
        <v>154</v>
      </c>
      <c r="D34" s="89" t="s">
        <v>92</v>
      </c>
      <c r="E34" s="146"/>
      <c r="F34" s="208"/>
      <c r="G34" s="111"/>
    </row>
    <row r="35" spans="2:7" ht="81" thickBot="1" x14ac:dyDescent="0.25">
      <c r="B35" s="382"/>
      <c r="C35" s="72" t="s">
        <v>155</v>
      </c>
      <c r="D35" s="87">
        <v>10</v>
      </c>
      <c r="E35" s="83"/>
      <c r="F35" s="209">
        <v>10</v>
      </c>
      <c r="G35" s="192" t="s">
        <v>215</v>
      </c>
    </row>
    <row r="36" spans="2:7" ht="49" thickBot="1" x14ac:dyDescent="0.25">
      <c r="B36" s="382"/>
      <c r="C36" s="148" t="s">
        <v>93</v>
      </c>
      <c r="D36" s="149"/>
      <c r="E36" s="83"/>
      <c r="F36" s="210"/>
      <c r="G36" s="111"/>
    </row>
    <row r="37" spans="2:7" ht="17" thickBot="1" x14ac:dyDescent="0.25">
      <c r="B37" s="97" t="s">
        <v>94</v>
      </c>
      <c r="C37" s="98" t="s">
        <v>156</v>
      </c>
      <c r="D37" s="99">
        <f>D38+D39+D40</f>
        <v>15</v>
      </c>
      <c r="E37" s="83"/>
      <c r="F37" s="205">
        <f>F38+F39+F40</f>
        <v>10</v>
      </c>
      <c r="G37" s="111"/>
    </row>
    <row r="38" spans="2:7" ht="86" thickBot="1" x14ac:dyDescent="0.25">
      <c r="B38" s="366"/>
      <c r="C38" s="94" t="s">
        <v>157</v>
      </c>
      <c r="D38" s="100">
        <v>5</v>
      </c>
      <c r="E38" s="175"/>
      <c r="F38" s="211">
        <v>5</v>
      </c>
      <c r="G38" s="193" t="s">
        <v>216</v>
      </c>
    </row>
    <row r="39" spans="2:7" ht="74" customHeight="1" thickBot="1" x14ac:dyDescent="0.25">
      <c r="B39" s="381"/>
      <c r="C39" s="72" t="s">
        <v>158</v>
      </c>
      <c r="D39" s="80">
        <v>5</v>
      </c>
      <c r="E39" s="149"/>
      <c r="F39" s="212">
        <v>0</v>
      </c>
      <c r="G39" s="193" t="s">
        <v>217</v>
      </c>
    </row>
    <row r="40" spans="2:7" ht="69" thickBot="1" x14ac:dyDescent="0.25">
      <c r="B40" s="367"/>
      <c r="C40" s="72" t="s">
        <v>159</v>
      </c>
      <c r="D40" s="101">
        <v>5</v>
      </c>
      <c r="E40" s="115" t="s">
        <v>81</v>
      </c>
      <c r="F40" s="213">
        <v>5</v>
      </c>
      <c r="G40" s="231" t="s">
        <v>204</v>
      </c>
    </row>
    <row r="41" spans="2:7" ht="33" thickBot="1" x14ac:dyDescent="0.25">
      <c r="B41" s="90" t="s">
        <v>95</v>
      </c>
      <c r="C41" s="75" t="s">
        <v>160</v>
      </c>
      <c r="D41" s="76">
        <f>D42+D43</f>
        <v>5</v>
      </c>
      <c r="E41" s="150"/>
      <c r="F41" s="205">
        <f>F42+F43</f>
        <v>5</v>
      </c>
      <c r="G41" s="111"/>
    </row>
    <row r="42" spans="2:7" ht="69" thickBot="1" x14ac:dyDescent="0.25">
      <c r="B42" s="364"/>
      <c r="C42" s="94" t="s">
        <v>161</v>
      </c>
      <c r="D42" s="89">
        <v>5</v>
      </c>
      <c r="E42" s="71"/>
      <c r="F42" s="214">
        <v>5</v>
      </c>
      <c r="G42" s="190" t="s">
        <v>187</v>
      </c>
    </row>
    <row r="43" spans="2:7" ht="49" thickBot="1" x14ac:dyDescent="0.25">
      <c r="B43" s="365"/>
      <c r="C43" s="93" t="s">
        <v>162</v>
      </c>
      <c r="D43" s="87">
        <v>0</v>
      </c>
      <c r="E43" s="145"/>
      <c r="F43" s="215">
        <v>0</v>
      </c>
      <c r="G43" s="111"/>
    </row>
    <row r="44" spans="2:7" ht="49" thickBot="1" x14ac:dyDescent="0.25">
      <c r="B44" s="102" t="s">
        <v>97</v>
      </c>
      <c r="C44" s="103" t="s">
        <v>163</v>
      </c>
      <c r="D44" s="104">
        <f>D45+D48</f>
        <v>20</v>
      </c>
      <c r="E44" s="64" t="s">
        <v>96</v>
      </c>
      <c r="F44" s="204">
        <f>F45+F48</f>
        <v>15</v>
      </c>
      <c r="G44" s="111"/>
    </row>
    <row r="45" spans="2:7" ht="17" thickBot="1" x14ac:dyDescent="0.25">
      <c r="B45" s="84" t="s">
        <v>98</v>
      </c>
      <c r="C45" s="75" t="s">
        <v>164</v>
      </c>
      <c r="D45" s="76">
        <v>10</v>
      </c>
      <c r="E45" s="158"/>
      <c r="F45" s="207">
        <f>SUM(F46:F47)</f>
        <v>5</v>
      </c>
      <c r="G45" s="111"/>
    </row>
    <row r="46" spans="2:7" ht="137" thickBot="1" x14ac:dyDescent="0.25">
      <c r="B46" s="368"/>
      <c r="C46" s="94" t="s">
        <v>165</v>
      </c>
      <c r="D46" s="73" t="s">
        <v>92</v>
      </c>
      <c r="E46" s="177"/>
      <c r="F46" s="210">
        <v>5</v>
      </c>
      <c r="G46" s="193" t="s">
        <v>218</v>
      </c>
    </row>
    <row r="47" spans="2:7" ht="81" thickBot="1" x14ac:dyDescent="0.25">
      <c r="B47" s="369"/>
      <c r="C47" s="94" t="s">
        <v>166</v>
      </c>
      <c r="D47" s="73">
        <v>10</v>
      </c>
      <c r="E47" s="176"/>
      <c r="F47" s="229">
        <v>0</v>
      </c>
      <c r="G47" s="230"/>
    </row>
    <row r="48" spans="2:7" ht="33" thickBot="1" x14ac:dyDescent="0.25">
      <c r="B48" s="90" t="s">
        <v>99</v>
      </c>
      <c r="C48" s="75" t="s">
        <v>100</v>
      </c>
      <c r="D48" s="105">
        <f>D49+D50</f>
        <v>10</v>
      </c>
      <c r="E48" s="64" t="s">
        <v>96</v>
      </c>
      <c r="F48" s="216">
        <f>F49+F50</f>
        <v>10</v>
      </c>
      <c r="G48" s="111"/>
    </row>
    <row r="49" spans="2:7" ht="69" thickBot="1" x14ac:dyDescent="0.25">
      <c r="B49" s="366"/>
      <c r="C49" s="78" t="s">
        <v>167</v>
      </c>
      <c r="D49" s="106">
        <v>5</v>
      </c>
      <c r="E49" s="146"/>
      <c r="F49" s="206">
        <v>5</v>
      </c>
      <c r="G49" s="190" t="s">
        <v>188</v>
      </c>
    </row>
    <row r="50" spans="2:7" ht="69" thickBot="1" x14ac:dyDescent="0.25">
      <c r="B50" s="367"/>
      <c r="C50" s="78" t="s">
        <v>101</v>
      </c>
      <c r="D50" s="106">
        <v>5</v>
      </c>
      <c r="E50" s="147"/>
      <c r="F50" s="206">
        <v>5</v>
      </c>
      <c r="G50" s="190" t="s">
        <v>189</v>
      </c>
    </row>
    <row r="51" spans="2:7" ht="17" thickBot="1" x14ac:dyDescent="0.25">
      <c r="B51" s="82" t="s">
        <v>168</v>
      </c>
      <c r="C51" s="173" t="s">
        <v>169</v>
      </c>
      <c r="D51" s="174" t="s">
        <v>48</v>
      </c>
      <c r="E51" s="150"/>
      <c r="F51" s="214"/>
      <c r="G51" s="111"/>
    </row>
    <row r="52" spans="2:7" ht="54" customHeight="1" thickBot="1" x14ac:dyDescent="0.25">
      <c r="B52" s="370" t="s">
        <v>170</v>
      </c>
      <c r="C52" s="371"/>
      <c r="D52" s="180" t="s">
        <v>9</v>
      </c>
      <c r="E52" s="71"/>
      <c r="F52" s="214" t="s">
        <v>9</v>
      </c>
      <c r="G52" s="190" t="s">
        <v>207</v>
      </c>
    </row>
    <row r="53" spans="2:7" ht="17" thickBot="1" x14ac:dyDescent="0.25">
      <c r="B53" s="118"/>
      <c r="C53" s="122" t="s">
        <v>173</v>
      </c>
      <c r="D53" s="123"/>
      <c r="E53" s="71"/>
      <c r="F53" s="217">
        <f>F44+F25+F16+F15</f>
        <v>90</v>
      </c>
      <c r="G53" s="112"/>
    </row>
    <row r="54" spans="2:7" ht="17" thickBot="1" x14ac:dyDescent="0.25">
      <c r="B54" s="114"/>
      <c r="C54" s="115"/>
      <c r="D54" s="115"/>
      <c r="E54" s="116"/>
    </row>
    <row r="55" spans="2:7" ht="17" hidden="1" thickBot="1" x14ac:dyDescent="0.25">
      <c r="B55" s="356" t="s">
        <v>108</v>
      </c>
      <c r="C55" s="376"/>
      <c r="D55" s="113">
        <f>IF(F15&gt;=5,0,1)</f>
        <v>0</v>
      </c>
      <c r="E55" s="117"/>
    </row>
    <row r="56" spans="2:7" ht="17" hidden="1" thickBot="1" x14ac:dyDescent="0.25">
      <c r="B56" s="356" t="s">
        <v>171</v>
      </c>
      <c r="C56" s="376"/>
      <c r="D56" s="113">
        <f>IF(F17&gt;=5,0,1)</f>
        <v>0</v>
      </c>
      <c r="E56" s="117"/>
      <c r="F56" s="218"/>
      <c r="G56" s="113"/>
    </row>
    <row r="57" spans="2:7" ht="17" hidden="1" thickBot="1" x14ac:dyDescent="0.25">
      <c r="B57" s="356" t="s">
        <v>109</v>
      </c>
      <c r="C57" s="376"/>
      <c r="D57" s="178">
        <f>IF(F21&gt;=5,0,1)</f>
        <v>0</v>
      </c>
      <c r="E57" s="120"/>
      <c r="F57" s="219"/>
      <c r="G57" s="119"/>
    </row>
    <row r="58" spans="2:7" ht="17" hidden="1" thickBot="1" x14ac:dyDescent="0.25">
      <c r="B58" s="356" t="s">
        <v>110</v>
      </c>
      <c r="C58" s="357"/>
      <c r="D58" s="179">
        <f>D55+D56+D57</f>
        <v>0</v>
      </c>
      <c r="E58" s="120"/>
      <c r="F58" s="219"/>
    </row>
    <row r="59" spans="2:7" ht="17" thickBot="1" x14ac:dyDescent="0.25">
      <c r="C59" s="153"/>
      <c r="D59" s="153"/>
    </row>
    <row r="60" spans="2:7" x14ac:dyDescent="0.2">
      <c r="B60" s="168" t="s">
        <v>3</v>
      </c>
      <c r="C60" s="154"/>
      <c r="D60" s="154">
        <f>D9</f>
        <v>0</v>
      </c>
      <c r="E60" s="154"/>
      <c r="F60" s="199"/>
      <c r="G60" s="169"/>
    </row>
    <row r="61" spans="2:7" ht="16" customHeight="1" x14ac:dyDescent="0.2">
      <c r="B61" s="354" t="s">
        <v>4</v>
      </c>
      <c r="C61" s="355"/>
      <c r="D61" s="289">
        <f t="shared" ref="D61:D63" si="0">D10</f>
        <v>0</v>
      </c>
      <c r="E61" s="359"/>
      <c r="F61" s="359"/>
      <c r="G61" s="360"/>
    </row>
    <row r="62" spans="2:7" x14ac:dyDescent="0.2">
      <c r="B62" s="164" t="s">
        <v>52</v>
      </c>
      <c r="C62" s="155"/>
      <c r="D62" s="155">
        <f t="shared" si="0"/>
        <v>0</v>
      </c>
      <c r="E62" s="155"/>
      <c r="F62" s="200"/>
      <c r="G62" s="166"/>
    </row>
    <row r="63" spans="2:7" ht="41" customHeight="1" thickBot="1" x14ac:dyDescent="0.25">
      <c r="B63" s="165" t="s">
        <v>5</v>
      </c>
      <c r="C63" s="156"/>
      <c r="D63" s="361">
        <f t="shared" si="0"/>
        <v>0</v>
      </c>
      <c r="E63" s="362"/>
      <c r="F63" s="362"/>
      <c r="G63" s="363"/>
    </row>
    <row r="64" spans="2:7" ht="17" thickBot="1" x14ac:dyDescent="0.25">
      <c r="B64" s="57"/>
      <c r="C64" s="153"/>
      <c r="D64" s="153"/>
      <c r="E64" s="5"/>
      <c r="F64" s="220"/>
      <c r="G64" s="3"/>
    </row>
    <row r="65" spans="2:7" ht="53" customHeight="1" thickBot="1" x14ac:dyDescent="0.25">
      <c r="B65" s="160" t="s">
        <v>105</v>
      </c>
      <c r="C65" s="45"/>
      <c r="D65" s="356" t="s">
        <v>172</v>
      </c>
      <c r="E65" s="357"/>
      <c r="F65" s="358"/>
      <c r="G65" s="121" t="str">
        <f>IF(D58&gt;PAR!I3,PAR!J3,IF(D58=PAR!I3,PAR!J5))</f>
        <v>ADMIS</v>
      </c>
    </row>
    <row r="66" spans="2:7" ht="81" customHeight="1" thickBot="1" x14ac:dyDescent="0.25">
      <c r="B66" s="161"/>
      <c r="C66" s="46"/>
      <c r="D66" s="348" t="s">
        <v>174</v>
      </c>
      <c r="E66" s="349"/>
      <c r="F66" s="350"/>
      <c r="G66" s="224" t="str">
        <f>F52</f>
        <v>NU</v>
      </c>
    </row>
    <row r="67" spans="2:7" ht="35" customHeight="1" thickBot="1" x14ac:dyDescent="0.25">
      <c r="B67" s="161"/>
      <c r="C67" s="46"/>
      <c r="D67" s="356" t="s">
        <v>111</v>
      </c>
      <c r="E67" s="357"/>
      <c r="F67" s="358"/>
      <c r="G67" s="194">
        <f>F53</f>
        <v>90</v>
      </c>
    </row>
    <row r="68" spans="2:7" ht="25" customHeight="1" thickBot="1" x14ac:dyDescent="0.25">
      <c r="B68" s="162"/>
      <c r="C68" s="157"/>
      <c r="D68" s="345" t="s">
        <v>112</v>
      </c>
      <c r="E68" s="346"/>
      <c r="F68" s="347"/>
      <c r="G68" s="121" t="str">
        <f>IF(D58&gt;PAR!I3,PAR!J3,IF('3.Grila F2'!G67&lt;PAR!I4,PAR!J4,IF('3.Grila F2'!G67&gt;=PAR!I5,PAR!J5)))</f>
        <v>ADMIS</v>
      </c>
    </row>
    <row r="69" spans="2:7" x14ac:dyDescent="0.2">
      <c r="B69" s="57"/>
      <c r="C69" s="153"/>
      <c r="D69" s="153"/>
      <c r="E69" s="5"/>
      <c r="F69" s="220"/>
      <c r="G69" s="3"/>
    </row>
    <row r="70" spans="2:7" x14ac:dyDescent="0.2">
      <c r="B70" s="61"/>
      <c r="C70" s="21"/>
      <c r="D70" s="21"/>
      <c r="E70" s="40"/>
      <c r="F70" s="221"/>
      <c r="G70" s="36"/>
    </row>
    <row r="71" spans="2:7" ht="23" customHeight="1" x14ac:dyDescent="0.2">
      <c r="B71" s="282" t="s">
        <v>37</v>
      </c>
      <c r="C71" s="282"/>
      <c r="D71" s="181">
        <v>44919</v>
      </c>
      <c r="E71" s="163"/>
      <c r="F71" s="222"/>
      <c r="G71" s="163"/>
    </row>
    <row r="72" spans="2:7" ht="23" customHeight="1" x14ac:dyDescent="0.2">
      <c r="B72" s="279" t="s">
        <v>212</v>
      </c>
      <c r="C72" s="279"/>
      <c r="D72" s="159" t="str">
        <f>'1.GENERAL'!E48</f>
        <v>Membru juriu 1</v>
      </c>
      <c r="E72" s="159"/>
      <c r="F72" s="223"/>
      <c r="G72" s="159"/>
    </row>
    <row r="73" spans="2:7" ht="23" customHeight="1" x14ac:dyDescent="0.2">
      <c r="B73" s="279" t="s">
        <v>213</v>
      </c>
      <c r="C73" s="279"/>
      <c r="D73" s="159" t="str">
        <f>IF(D72=PAR!K3,PAR!L3,IF(D72=PAR!K4,PAR!L4,IF(D72=PAR!K5,PAR!L5)))</f>
        <v>Mircea Nicolae MUNTEANU</v>
      </c>
      <c r="E73" s="159"/>
      <c r="F73" s="223"/>
      <c r="G73" s="159"/>
    </row>
    <row r="74" spans="2:7" x14ac:dyDescent="0.2">
      <c r="B74" s="282" t="s">
        <v>214</v>
      </c>
      <c r="C74" s="282"/>
    </row>
  </sheetData>
  <mergeCells count="31">
    <mergeCell ref="B71:C71"/>
    <mergeCell ref="B72:C72"/>
    <mergeCell ref="B73:C73"/>
    <mergeCell ref="B74:C74"/>
    <mergeCell ref="B4:G4"/>
    <mergeCell ref="B5:G5"/>
    <mergeCell ref="B6:G7"/>
    <mergeCell ref="B56:C56"/>
    <mergeCell ref="B57:C57"/>
    <mergeCell ref="B14:C14"/>
    <mergeCell ref="B15:C15"/>
    <mergeCell ref="B8:G8"/>
    <mergeCell ref="B22:B24"/>
    <mergeCell ref="B31:B36"/>
    <mergeCell ref="B38:B40"/>
    <mergeCell ref="B55:C55"/>
    <mergeCell ref="D68:F68"/>
    <mergeCell ref="D66:F66"/>
    <mergeCell ref="B13:G13"/>
    <mergeCell ref="B10:C10"/>
    <mergeCell ref="B58:C58"/>
    <mergeCell ref="D65:F65"/>
    <mergeCell ref="D61:G61"/>
    <mergeCell ref="D10:G10"/>
    <mergeCell ref="D63:G63"/>
    <mergeCell ref="B61:C61"/>
    <mergeCell ref="B42:B43"/>
    <mergeCell ref="B49:B50"/>
    <mergeCell ref="B46:B47"/>
    <mergeCell ref="B52:C52"/>
    <mergeCell ref="D67:F6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57F21-EE11-A345-AE2D-5E6DAE8348BA}">
  <dimension ref="A2:L8"/>
  <sheetViews>
    <sheetView topLeftCell="B1" workbookViewId="0">
      <selection activeCell="C9" sqref="C9"/>
    </sheetView>
  </sheetViews>
  <sheetFormatPr baseColWidth="10" defaultColWidth="11.1640625" defaultRowHeight="16" x14ac:dyDescent="0.2"/>
  <cols>
    <col min="2" max="2" width="10.83203125" style="32" customWidth="1"/>
    <col min="3" max="3" width="10.83203125" style="32"/>
    <col min="9" max="9" width="17.83203125" bestFit="1" customWidth="1"/>
    <col min="10" max="10" width="17.6640625" customWidth="1"/>
    <col min="11" max="11" width="13.83203125" bestFit="1" customWidth="1"/>
    <col min="12" max="12" width="13.1640625" bestFit="1" customWidth="1"/>
  </cols>
  <sheetData>
    <row r="2" spans="1:12" ht="68" x14ac:dyDescent="0.2">
      <c r="B2" s="31" t="s">
        <v>41</v>
      </c>
      <c r="C2" s="31" t="s">
        <v>42</v>
      </c>
      <c r="D2" t="s">
        <v>50</v>
      </c>
      <c r="E2" t="s">
        <v>54</v>
      </c>
      <c r="G2" t="s">
        <v>104</v>
      </c>
      <c r="I2" t="s">
        <v>106</v>
      </c>
      <c r="J2" t="s">
        <v>105</v>
      </c>
      <c r="K2" t="s">
        <v>176</v>
      </c>
    </row>
    <row r="3" spans="1:12" x14ac:dyDescent="0.2">
      <c r="A3" t="s">
        <v>44</v>
      </c>
      <c r="B3" s="32" t="s">
        <v>8</v>
      </c>
      <c r="C3" s="32" t="s">
        <v>210</v>
      </c>
      <c r="D3" t="s">
        <v>8</v>
      </c>
      <c r="E3" t="s">
        <v>55</v>
      </c>
      <c r="G3" t="s">
        <v>36</v>
      </c>
      <c r="I3">
        <v>0</v>
      </c>
      <c r="J3" t="s">
        <v>61</v>
      </c>
      <c r="K3" t="s">
        <v>175</v>
      </c>
      <c r="L3" t="s">
        <v>227</v>
      </c>
    </row>
    <row r="4" spans="1:12" x14ac:dyDescent="0.2">
      <c r="A4" t="s">
        <v>45</v>
      </c>
      <c r="B4" s="32" t="s">
        <v>9</v>
      </c>
      <c r="C4" s="32" t="s">
        <v>211</v>
      </c>
      <c r="D4" t="s">
        <v>9</v>
      </c>
      <c r="E4" t="s">
        <v>56</v>
      </c>
      <c r="G4" t="s">
        <v>61</v>
      </c>
      <c r="I4">
        <v>50</v>
      </c>
      <c r="J4" t="s">
        <v>107</v>
      </c>
      <c r="K4" t="s">
        <v>177</v>
      </c>
      <c r="L4" t="s">
        <v>228</v>
      </c>
    </row>
    <row r="5" spans="1:12" x14ac:dyDescent="0.2">
      <c r="C5" s="32" t="s">
        <v>229</v>
      </c>
      <c r="D5" t="s">
        <v>46</v>
      </c>
      <c r="E5" t="s">
        <v>57</v>
      </c>
      <c r="G5" t="s">
        <v>61</v>
      </c>
      <c r="I5">
        <v>50</v>
      </c>
      <c r="J5" t="s">
        <v>36</v>
      </c>
      <c r="K5" t="s">
        <v>178</v>
      </c>
    </row>
    <row r="6" spans="1:12" x14ac:dyDescent="0.2">
      <c r="E6" t="s">
        <v>58</v>
      </c>
      <c r="G6" t="s">
        <v>61</v>
      </c>
    </row>
    <row r="7" spans="1:12" x14ac:dyDescent="0.2">
      <c r="E7" t="s">
        <v>59</v>
      </c>
      <c r="G7" t="s">
        <v>61</v>
      </c>
    </row>
    <row r="8" spans="1:12" x14ac:dyDescent="0.2">
      <c r="E8" t="s">
        <v>60</v>
      </c>
      <c r="G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FISA CENTRALIZATA- FINALA</vt:lpstr>
      <vt:lpstr>1.GENERAL</vt:lpstr>
      <vt:lpstr>2.Grila F1</vt:lpstr>
      <vt:lpstr>3.Grila F2</vt:lpstr>
      <vt:lpstr>PAR</vt:lpstr>
      <vt:lpstr>'1.GENERAL'!Print_Area</vt:lpstr>
      <vt:lpstr>'2.Grila F1'!Print_Area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2018-10-09T21:50:19Z</dcterms:created>
  <dcterms:modified xsi:type="dcterms:W3CDTF">2022-12-13T11:43:42Z</dcterms:modified>
</cp:coreProperties>
</file>